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rt ela\FOR MERCY xlxs\09. SEPTEMBER 2020\"/>
    </mc:Choice>
  </mc:AlternateContent>
  <bookViews>
    <workbookView xWindow="0" yWindow="0" windowWidth="24000" windowHeight="9735" tabRatio="602" activeTab="2"/>
  </bookViews>
  <sheets>
    <sheet name="SUMMARY" sheetId="23" r:id="rId1"/>
    <sheet name="MCV-LS" sheetId="19" r:id="rId2"/>
    <sheet name="MCV-HS " sheetId="21" r:id="rId3"/>
    <sheet name="BL.253" sheetId="1300" r:id="rId4"/>
    <sheet name="BL.254" sheetId="1301" r:id="rId5"/>
    <sheet name="BL.255" sheetId="1302" r:id="rId6"/>
    <sheet name="BL.256" sheetId="1303" r:id="rId7"/>
    <sheet name="BL.257" sheetId="1304" r:id="rId8"/>
    <sheet name="BL.258" sheetId="1305" r:id="rId9"/>
    <sheet name="BL.259" sheetId="1306" r:id="rId10"/>
    <sheet name="BL.260" sheetId="1307" r:id="rId11"/>
    <sheet name="BL.261" sheetId="1308" r:id="rId12"/>
    <sheet name="BL.262" sheetId="1309" r:id="rId13"/>
    <sheet name="BL.263" sheetId="1310" r:id="rId14"/>
    <sheet name="BL.264" sheetId="1311" r:id="rId15"/>
    <sheet name="BL.265" sheetId="1312" r:id="rId16"/>
    <sheet name="BL.266" sheetId="1313" r:id="rId17"/>
    <sheet name="BL.267" sheetId="1314" r:id="rId18"/>
  </sheets>
  <definedNames>
    <definedName name="_xlnm.Print_Area" localSheetId="2">'MCV-HS '!$A$1:$U$50</definedName>
    <definedName name="_xlnm.Print_Area" localSheetId="1">'MCV-LS'!$A$1:$AA$65</definedName>
  </definedNames>
  <calcPr calcId="152511"/>
</workbook>
</file>

<file path=xl/calcChain.xml><?xml version="1.0" encoding="utf-8"?>
<calcChain xmlns="http://schemas.openxmlformats.org/spreadsheetml/2006/main">
  <c r="D34" i="1314" l="1"/>
  <c r="D33" i="1314"/>
  <c r="D32" i="1314"/>
  <c r="D29" i="1314"/>
  <c r="AA29" i="21"/>
  <c r="Z29" i="21"/>
  <c r="Y29" i="21"/>
  <c r="X29" i="21"/>
  <c r="W29" i="21"/>
  <c r="V29" i="21"/>
  <c r="T29" i="21"/>
  <c r="Q29" i="21"/>
  <c r="R29" i="21"/>
  <c r="P29" i="21"/>
  <c r="N29" i="21"/>
  <c r="D34" i="1313"/>
  <c r="D33" i="1313"/>
  <c r="D32" i="1313"/>
  <c r="D29" i="1313"/>
  <c r="AI50" i="19"/>
  <c r="AC50" i="19"/>
  <c r="AA50" i="19"/>
  <c r="Z50" i="19"/>
  <c r="Z52" i="19"/>
  <c r="Y50" i="19"/>
  <c r="X50" i="19"/>
  <c r="W50" i="19"/>
  <c r="V50" i="19"/>
  <c r="T50" i="19"/>
  <c r="Q50" i="19"/>
  <c r="R50" i="19"/>
  <c r="P50" i="19"/>
  <c r="N50" i="19"/>
  <c r="D34" i="1312"/>
  <c r="D33" i="1312"/>
  <c r="D32" i="1312"/>
  <c r="D29" i="1312"/>
  <c r="D34" i="1311"/>
  <c r="D33" i="1311"/>
  <c r="D32" i="1311"/>
  <c r="D29" i="1311"/>
  <c r="D34" i="1310"/>
  <c r="D33" i="1310"/>
  <c r="D32" i="1310"/>
  <c r="D29" i="1310"/>
  <c r="D34" i="1309"/>
  <c r="D33" i="1309"/>
  <c r="D32" i="1309"/>
  <c r="D29" i="1309"/>
  <c r="AC19" i="19"/>
  <c r="AC20" i="19"/>
  <c r="AC21" i="19"/>
  <c r="AC22" i="19"/>
  <c r="AC23" i="19"/>
  <c r="AC24" i="19"/>
  <c r="AC25" i="19"/>
  <c r="AC26" i="19"/>
  <c r="AC27" i="19"/>
  <c r="AC28" i="19"/>
  <c r="AC29" i="19"/>
  <c r="AC30" i="19"/>
  <c r="AC31" i="19"/>
  <c r="AC32" i="19"/>
  <c r="AC33" i="19"/>
  <c r="AC34" i="19"/>
  <c r="AC35" i="19"/>
  <c r="AC36" i="19"/>
  <c r="AC37" i="19"/>
  <c r="AC38" i="19"/>
  <c r="AC39" i="19"/>
  <c r="AC40" i="19"/>
  <c r="AC41" i="19"/>
  <c r="AC42" i="19"/>
  <c r="AC43" i="19"/>
  <c r="AC44" i="19"/>
  <c r="AC45" i="19"/>
  <c r="AC46" i="19"/>
  <c r="AC47" i="19"/>
  <c r="AC48" i="19"/>
  <c r="AC49" i="19"/>
  <c r="AC51" i="19"/>
  <c r="AE19" i="19"/>
  <c r="AG19" i="19"/>
  <c r="AI19" i="19"/>
  <c r="AI20" i="19"/>
  <c r="AI21" i="19"/>
  <c r="AI22" i="19"/>
  <c r="AI23" i="19"/>
  <c r="AI24" i="19"/>
  <c r="AI25" i="19"/>
  <c r="AI26" i="19"/>
  <c r="AI27" i="19"/>
  <c r="AI28" i="19"/>
  <c r="AI29" i="19"/>
  <c r="AI30" i="19"/>
  <c r="AI31" i="19"/>
  <c r="AI32" i="19"/>
  <c r="AI33" i="19"/>
  <c r="AI34" i="19"/>
  <c r="AI35" i="19"/>
  <c r="AI36" i="19"/>
  <c r="AI37" i="19"/>
  <c r="AI38" i="19"/>
  <c r="AI39" i="19"/>
  <c r="AI40" i="19"/>
  <c r="AI41" i="19"/>
  <c r="AI42" i="19"/>
  <c r="AI43" i="19"/>
  <c r="AI44" i="19"/>
  <c r="AI45" i="19"/>
  <c r="AI46" i="19"/>
  <c r="AI47" i="19"/>
  <c r="AI48" i="19"/>
  <c r="AI49" i="19"/>
  <c r="AI51" i="19"/>
  <c r="AE20" i="19"/>
  <c r="AE21" i="19"/>
  <c r="AE22" i="19"/>
  <c r="AE23" i="19"/>
  <c r="AE24" i="19"/>
  <c r="AE25" i="19"/>
  <c r="AE26" i="19"/>
  <c r="AE27" i="19"/>
  <c r="AE28" i="19"/>
  <c r="AE29" i="19"/>
  <c r="AE30" i="19"/>
  <c r="AE31" i="19"/>
  <c r="AE32" i="19"/>
  <c r="AE33" i="19"/>
  <c r="AE34" i="19"/>
  <c r="AE35" i="19"/>
  <c r="AE36" i="19"/>
  <c r="AE37" i="19"/>
  <c r="AE38" i="19"/>
  <c r="AE39" i="19"/>
  <c r="AE40" i="19"/>
  <c r="AE41" i="19"/>
  <c r="AE42" i="19"/>
  <c r="AE43" i="19"/>
  <c r="AE44" i="19"/>
  <c r="AE45" i="19"/>
  <c r="AE46" i="19"/>
  <c r="AE47" i="19"/>
  <c r="AE48" i="19"/>
  <c r="AG20" i="19"/>
  <c r="AG21" i="19"/>
  <c r="AG22" i="19"/>
  <c r="AG23" i="19"/>
  <c r="AG24" i="19"/>
  <c r="AG25" i="19"/>
  <c r="AG26" i="19"/>
  <c r="AG27" i="19"/>
  <c r="AG28" i="19"/>
  <c r="AG29" i="19"/>
  <c r="AG30" i="19"/>
  <c r="AG31" i="19"/>
  <c r="AG32" i="19"/>
  <c r="AG33" i="19"/>
  <c r="AG34" i="19"/>
  <c r="AG35" i="19"/>
  <c r="AG36" i="19"/>
  <c r="AG37" i="19"/>
  <c r="AG38" i="19"/>
  <c r="AG39" i="19"/>
  <c r="AG40" i="19"/>
  <c r="AG41" i="19"/>
  <c r="AG42" i="19"/>
  <c r="AG43" i="19"/>
  <c r="AG44" i="19"/>
  <c r="AG45" i="19"/>
  <c r="AG46" i="19"/>
  <c r="AG47" i="19"/>
  <c r="AG48" i="19"/>
  <c r="AA47" i="19"/>
  <c r="Z47" i="19"/>
  <c r="Y47" i="19"/>
  <c r="X47" i="19"/>
  <c r="W47" i="19"/>
  <c r="V47" i="19"/>
  <c r="T47" i="19"/>
  <c r="Q47" i="19"/>
  <c r="R47" i="19"/>
  <c r="P47" i="19"/>
  <c r="N47" i="19"/>
  <c r="AA46" i="19"/>
  <c r="Z46" i="19"/>
  <c r="Y46" i="19"/>
  <c r="X46" i="19"/>
  <c r="W46" i="19"/>
  <c r="V46" i="19"/>
  <c r="T46" i="19"/>
  <c r="Q46" i="19"/>
  <c r="R46" i="19"/>
  <c r="P46" i="19"/>
  <c r="N46" i="19"/>
  <c r="AA45" i="19"/>
  <c r="Z45" i="19"/>
  <c r="Y45" i="19"/>
  <c r="X45" i="19"/>
  <c r="W45" i="19"/>
  <c r="V45" i="19"/>
  <c r="T45" i="19"/>
  <c r="Q45" i="19"/>
  <c r="R45" i="19"/>
  <c r="P45" i="19"/>
  <c r="N45" i="19"/>
  <c r="AA44" i="19"/>
  <c r="Z44" i="19"/>
  <c r="Y44" i="19"/>
  <c r="X44" i="19"/>
  <c r="W44" i="19"/>
  <c r="V44" i="19"/>
  <c r="T44" i="19"/>
  <c r="Q44" i="19"/>
  <c r="R44" i="19"/>
  <c r="P44" i="19"/>
  <c r="N44" i="19"/>
  <c r="AA43" i="19"/>
  <c r="Z43" i="19"/>
  <c r="Y43" i="19"/>
  <c r="X43" i="19"/>
  <c r="W43" i="19"/>
  <c r="V43" i="19"/>
  <c r="T43" i="19"/>
  <c r="Q43" i="19"/>
  <c r="R43" i="19"/>
  <c r="P43" i="19"/>
  <c r="N43" i="19"/>
  <c r="AA42" i="19"/>
  <c r="Z42" i="19"/>
  <c r="Y42" i="19"/>
  <c r="X42" i="19"/>
  <c r="W42" i="19"/>
  <c r="V42" i="19"/>
  <c r="T42" i="19"/>
  <c r="Q42" i="19"/>
  <c r="R42" i="19"/>
  <c r="P42" i="19"/>
  <c r="N42" i="19"/>
  <c r="AA41" i="19"/>
  <c r="Z41" i="19"/>
  <c r="Y41" i="19"/>
  <c r="X41" i="19"/>
  <c r="W41" i="19"/>
  <c r="V41" i="19"/>
  <c r="T41" i="19"/>
  <c r="Q41" i="19"/>
  <c r="R41" i="19"/>
  <c r="P41" i="19"/>
  <c r="N41" i="19"/>
  <c r="AA40" i="19"/>
  <c r="Z40" i="19"/>
  <c r="Y40" i="19"/>
  <c r="X40" i="19"/>
  <c r="W40" i="19"/>
  <c r="V40" i="19"/>
  <c r="T40" i="19"/>
  <c r="Q40" i="19"/>
  <c r="R40" i="19"/>
  <c r="P40" i="19"/>
  <c r="N40" i="19"/>
  <c r="AA39" i="19"/>
  <c r="Z39" i="19"/>
  <c r="Y39" i="19"/>
  <c r="X39" i="19"/>
  <c r="W39" i="19"/>
  <c r="V39" i="19"/>
  <c r="T39" i="19"/>
  <c r="Q39" i="19"/>
  <c r="R39" i="19"/>
  <c r="P39" i="19"/>
  <c r="N39" i="19"/>
  <c r="AA38" i="19"/>
  <c r="Z38" i="19"/>
  <c r="Y38" i="19"/>
  <c r="X38" i="19"/>
  <c r="W38" i="19"/>
  <c r="V38" i="19"/>
  <c r="T38" i="19"/>
  <c r="Q38" i="19"/>
  <c r="R38" i="19"/>
  <c r="P38" i="19"/>
  <c r="N38" i="19"/>
  <c r="AA37" i="19"/>
  <c r="Z37" i="19"/>
  <c r="Y37" i="19"/>
  <c r="X37" i="19"/>
  <c r="W37" i="19"/>
  <c r="V37" i="19"/>
  <c r="T37" i="19"/>
  <c r="Q37" i="19"/>
  <c r="R37" i="19"/>
  <c r="P37" i="19"/>
  <c r="N37" i="19"/>
  <c r="AA36" i="19"/>
  <c r="Z36" i="19"/>
  <c r="Y36" i="19"/>
  <c r="X36" i="19"/>
  <c r="W36" i="19"/>
  <c r="V36" i="19"/>
  <c r="T36" i="19"/>
  <c r="Q36" i="19"/>
  <c r="R36" i="19"/>
  <c r="P36" i="19"/>
  <c r="N36" i="19"/>
  <c r="AA35" i="19"/>
  <c r="Z35" i="19"/>
  <c r="Y35" i="19"/>
  <c r="X35" i="19"/>
  <c r="W35" i="19"/>
  <c r="V35" i="19"/>
  <c r="T35" i="19"/>
  <c r="Q35" i="19"/>
  <c r="R35" i="19"/>
  <c r="P35" i="19"/>
  <c r="N35" i="19"/>
  <c r="AA34" i="19"/>
  <c r="Z34" i="19"/>
  <c r="Y34" i="19"/>
  <c r="X34" i="19"/>
  <c r="W34" i="19"/>
  <c r="V34" i="19"/>
  <c r="T34" i="19"/>
  <c r="Q34" i="19"/>
  <c r="R34" i="19"/>
  <c r="P34" i="19"/>
  <c r="N34" i="19"/>
  <c r="AA33" i="19"/>
  <c r="Z33" i="19"/>
  <c r="Y33" i="19"/>
  <c r="X33" i="19"/>
  <c r="W33" i="19"/>
  <c r="V33" i="19"/>
  <c r="T33" i="19"/>
  <c r="Q33" i="19"/>
  <c r="R33" i="19"/>
  <c r="P33" i="19"/>
  <c r="N33" i="19"/>
  <c r="D34" i="1308"/>
  <c r="D33" i="1308"/>
  <c r="D32" i="1308"/>
  <c r="D29" i="1308"/>
  <c r="AA32" i="19"/>
  <c r="Z32" i="19"/>
  <c r="Y32" i="19"/>
  <c r="X32" i="19"/>
  <c r="W32" i="19"/>
  <c r="V32" i="19"/>
  <c r="T32" i="19"/>
  <c r="R32" i="19"/>
  <c r="Q32" i="19"/>
  <c r="P32" i="19"/>
  <c r="N32" i="19"/>
  <c r="AA31" i="19"/>
  <c r="Z31" i="19"/>
  <c r="Y31" i="19"/>
  <c r="X31" i="19"/>
  <c r="W31" i="19"/>
  <c r="V31" i="19"/>
  <c r="T31" i="19"/>
  <c r="Q31" i="19"/>
  <c r="R31" i="19"/>
  <c r="P31" i="19"/>
  <c r="N31" i="19"/>
  <c r="AA30" i="19"/>
  <c r="Z30" i="19"/>
  <c r="Y30" i="19"/>
  <c r="X30" i="19"/>
  <c r="W30" i="19"/>
  <c r="V30" i="19"/>
  <c r="T30" i="19"/>
  <c r="Q30" i="19"/>
  <c r="R30" i="19"/>
  <c r="P30" i="19"/>
  <c r="N30" i="19"/>
  <c r="D34" i="1307"/>
  <c r="D33" i="1307"/>
  <c r="D32" i="1307"/>
  <c r="D29" i="1307"/>
  <c r="N28" i="19"/>
  <c r="P28" i="19"/>
  <c r="Q28" i="19"/>
  <c r="R28" i="19"/>
  <c r="T28" i="19"/>
  <c r="V28" i="19"/>
  <c r="W28" i="19"/>
  <c r="X28" i="19"/>
  <c r="Y28" i="19"/>
  <c r="Z28" i="19"/>
  <c r="AA28" i="19"/>
  <c r="N29" i="19"/>
  <c r="P29" i="19"/>
  <c r="Q29" i="19"/>
  <c r="R29" i="19"/>
  <c r="T29" i="19"/>
  <c r="V29" i="19"/>
  <c r="W29" i="19"/>
  <c r="X29" i="19"/>
  <c r="Y29" i="19"/>
  <c r="Z29" i="19"/>
  <c r="AA29" i="19"/>
  <c r="N48" i="19"/>
  <c r="P48" i="19"/>
  <c r="Q48" i="19"/>
  <c r="R48" i="19"/>
  <c r="T48" i="19"/>
  <c r="V48" i="19"/>
  <c r="W48" i="19"/>
  <c r="X48" i="19"/>
  <c r="Y48" i="19"/>
  <c r="Z48" i="19"/>
  <c r="AA48" i="19"/>
  <c r="N49" i="19"/>
  <c r="P49" i="19"/>
  <c r="Q49" i="19"/>
  <c r="R49" i="19"/>
  <c r="T49" i="19"/>
  <c r="V49" i="19"/>
  <c r="V52" i="19"/>
  <c r="N5" i="23"/>
  <c r="W49" i="19"/>
  <c r="X49" i="19"/>
  <c r="Y49" i="19"/>
  <c r="Z49" i="19"/>
  <c r="AA49" i="19"/>
  <c r="N51" i="19"/>
  <c r="P51" i="19"/>
  <c r="Q51" i="19"/>
  <c r="R51" i="19"/>
  <c r="T51" i="19"/>
  <c r="V51" i="19"/>
  <c r="W51" i="19"/>
  <c r="W52" i="19"/>
  <c r="O5" i="23"/>
  <c r="X51" i="19"/>
  <c r="Y51" i="19"/>
  <c r="Z51" i="19"/>
  <c r="AA51" i="19"/>
  <c r="D34" i="1306"/>
  <c r="D33" i="1306"/>
  <c r="D32" i="1306"/>
  <c r="D29" i="1306"/>
  <c r="D34" i="1305"/>
  <c r="D33" i="1305"/>
  <c r="D32" i="1305"/>
  <c r="D29" i="1305"/>
  <c r="D34" i="1304"/>
  <c r="D33" i="1304"/>
  <c r="D32" i="1304"/>
  <c r="D29" i="1304"/>
  <c r="AA27" i="19"/>
  <c r="Z27" i="19"/>
  <c r="Y27" i="19"/>
  <c r="X27" i="19"/>
  <c r="W27" i="19"/>
  <c r="V27" i="19"/>
  <c r="T27" i="19"/>
  <c r="Q27" i="19"/>
  <c r="R27" i="19"/>
  <c r="P27" i="19"/>
  <c r="N27" i="19"/>
  <c r="D34" i="1303"/>
  <c r="D33" i="1303"/>
  <c r="D32" i="1303"/>
  <c r="D29" i="1303"/>
  <c r="D34" i="1302"/>
  <c r="D33" i="1302"/>
  <c r="D32" i="1302"/>
  <c r="D29" i="1302"/>
  <c r="D34" i="1301"/>
  <c r="D33" i="1301"/>
  <c r="D32" i="1301"/>
  <c r="D29" i="1301"/>
  <c r="D34" i="1300"/>
  <c r="D33" i="1300"/>
  <c r="D32" i="1300"/>
  <c r="D29" i="1300"/>
  <c r="AC19" i="21"/>
  <c r="AC20" i="21"/>
  <c r="AC21" i="21"/>
  <c r="AC22" i="21"/>
  <c r="AC23" i="21"/>
  <c r="AC24" i="21"/>
  <c r="AC25" i="21"/>
  <c r="AC26" i="21"/>
  <c r="AC27" i="21"/>
  <c r="AE19" i="21"/>
  <c r="AE20" i="21"/>
  <c r="AE21" i="21"/>
  <c r="AE22" i="21"/>
  <c r="AE23" i="21"/>
  <c r="AE24" i="21"/>
  <c r="AE25" i="21"/>
  <c r="AE26" i="21"/>
  <c r="AE27" i="21"/>
  <c r="AG19" i="21"/>
  <c r="AG20" i="21"/>
  <c r="AG21" i="21"/>
  <c r="AG22" i="21"/>
  <c r="AG23" i="21"/>
  <c r="AG24" i="21"/>
  <c r="AG25" i="21"/>
  <c r="AG26" i="21"/>
  <c r="AG27" i="21"/>
  <c r="AI19" i="21"/>
  <c r="AI20" i="21"/>
  <c r="AI21" i="21"/>
  <c r="AI22" i="21"/>
  <c r="AI23" i="21"/>
  <c r="AI24" i="21"/>
  <c r="AI25" i="21"/>
  <c r="AI26" i="21"/>
  <c r="AI27" i="21"/>
  <c r="AA26" i="19"/>
  <c r="Z26" i="19"/>
  <c r="Y26" i="19"/>
  <c r="X26" i="19"/>
  <c r="W26" i="19"/>
  <c r="V26" i="19"/>
  <c r="T26" i="19"/>
  <c r="Q26" i="19"/>
  <c r="R26" i="19"/>
  <c r="P26" i="19"/>
  <c r="N26" i="19"/>
  <c r="AA26" i="21"/>
  <c r="Z26" i="21"/>
  <c r="Y26" i="21"/>
  <c r="X26" i="21"/>
  <c r="W26" i="21"/>
  <c r="V26" i="21"/>
  <c r="T26" i="21"/>
  <c r="Q26" i="21"/>
  <c r="R26" i="21"/>
  <c r="P26" i="21"/>
  <c r="N26" i="21"/>
  <c r="AA25" i="21"/>
  <c r="Z25" i="21"/>
  <c r="Y25" i="21"/>
  <c r="X25" i="21"/>
  <c r="W25" i="21"/>
  <c r="V25" i="21"/>
  <c r="T25" i="21"/>
  <c r="Q25" i="21"/>
  <c r="R25" i="21"/>
  <c r="P25" i="21"/>
  <c r="N25" i="21"/>
  <c r="AA24" i="21"/>
  <c r="Z24" i="21"/>
  <c r="Y24" i="21"/>
  <c r="X24" i="21"/>
  <c r="W24" i="21"/>
  <c r="V24" i="21"/>
  <c r="T24" i="21"/>
  <c r="Q24" i="21"/>
  <c r="R24" i="21"/>
  <c r="P24" i="21"/>
  <c r="N24" i="21"/>
  <c r="G52" i="19"/>
  <c r="K52" i="19"/>
  <c r="C5" i="23"/>
  <c r="AA25" i="19"/>
  <c r="Z25" i="19"/>
  <c r="Y25" i="19"/>
  <c r="X25" i="19"/>
  <c r="W25" i="19"/>
  <c r="V25" i="19"/>
  <c r="T25" i="19"/>
  <c r="Q25" i="19"/>
  <c r="R25" i="19"/>
  <c r="P25" i="19"/>
  <c r="N25" i="19"/>
  <c r="AA24" i="19"/>
  <c r="Z24" i="19"/>
  <c r="Y24" i="19"/>
  <c r="X24" i="19"/>
  <c r="W24" i="19"/>
  <c r="V24" i="19"/>
  <c r="T24" i="19"/>
  <c r="Q24" i="19"/>
  <c r="R24" i="19"/>
  <c r="P24" i="19"/>
  <c r="N24" i="19"/>
  <c r="AA23" i="19"/>
  <c r="Z23" i="19"/>
  <c r="Y23" i="19"/>
  <c r="X23" i="19"/>
  <c r="W23" i="19"/>
  <c r="V23" i="19"/>
  <c r="T23" i="19"/>
  <c r="Q23" i="19"/>
  <c r="R23" i="19"/>
  <c r="P23" i="19"/>
  <c r="N23" i="19"/>
  <c r="AA30" i="21"/>
  <c r="Z30" i="21"/>
  <c r="Y30" i="21"/>
  <c r="X30" i="21"/>
  <c r="W30" i="21"/>
  <c r="V30" i="21"/>
  <c r="T30" i="21"/>
  <c r="Q30" i="21"/>
  <c r="R30" i="21"/>
  <c r="P30" i="21"/>
  <c r="N30" i="21"/>
  <c r="AA28" i="21"/>
  <c r="Z28" i="21"/>
  <c r="Y28" i="21"/>
  <c r="X28" i="21"/>
  <c r="W28" i="21"/>
  <c r="V28" i="21"/>
  <c r="T28" i="21"/>
  <c r="Q28" i="21"/>
  <c r="R28" i="21"/>
  <c r="P28" i="21"/>
  <c r="N28" i="21"/>
  <c r="AA27" i="21"/>
  <c r="Z27" i="21"/>
  <c r="Y27" i="21"/>
  <c r="X27" i="21"/>
  <c r="W27" i="21"/>
  <c r="V27" i="21"/>
  <c r="T27" i="21"/>
  <c r="Q27" i="21"/>
  <c r="R27" i="21"/>
  <c r="P27" i="21"/>
  <c r="N27" i="21"/>
  <c r="AA22" i="19"/>
  <c r="Z22" i="19"/>
  <c r="Y22" i="19"/>
  <c r="X22" i="19"/>
  <c r="W22" i="19"/>
  <c r="V22" i="19"/>
  <c r="T22" i="19"/>
  <c r="Q22" i="19"/>
  <c r="R22" i="19"/>
  <c r="P22" i="19"/>
  <c r="N22" i="19"/>
  <c r="AA21" i="19"/>
  <c r="Z21" i="19"/>
  <c r="Y21" i="19"/>
  <c r="X21" i="19"/>
  <c r="W21" i="19"/>
  <c r="V21" i="19"/>
  <c r="T21" i="19"/>
  <c r="Q21" i="19"/>
  <c r="R21" i="19"/>
  <c r="P21" i="19"/>
  <c r="N21" i="19"/>
  <c r="AA20" i="19"/>
  <c r="Z20" i="19"/>
  <c r="Y20" i="19"/>
  <c r="X20" i="19"/>
  <c r="W20" i="19"/>
  <c r="V20" i="19"/>
  <c r="T20" i="19"/>
  <c r="Q20" i="19"/>
  <c r="R20" i="19"/>
  <c r="P20" i="19"/>
  <c r="N20" i="19"/>
  <c r="G31" i="21"/>
  <c r="M31" i="21"/>
  <c r="AA23" i="21"/>
  <c r="Z23" i="21"/>
  <c r="Y23" i="21"/>
  <c r="X23" i="21"/>
  <c r="W23" i="21"/>
  <c r="V23" i="21"/>
  <c r="T23" i="21"/>
  <c r="Q23" i="21"/>
  <c r="R23" i="21"/>
  <c r="P23" i="21"/>
  <c r="N23" i="21"/>
  <c r="AA22" i="21"/>
  <c r="Z22" i="21"/>
  <c r="Y22" i="21"/>
  <c r="X22" i="21"/>
  <c r="W22" i="21"/>
  <c r="V22" i="21"/>
  <c r="T22" i="21"/>
  <c r="Q22" i="21"/>
  <c r="R22" i="21"/>
  <c r="P22" i="21"/>
  <c r="N22" i="21"/>
  <c r="AA21" i="21"/>
  <c r="Z21" i="21"/>
  <c r="Y21" i="21"/>
  <c r="X21" i="21"/>
  <c r="W21" i="21"/>
  <c r="V21" i="21"/>
  <c r="AA20" i="21"/>
  <c r="Z20" i="21"/>
  <c r="Y20" i="21"/>
  <c r="X20" i="21"/>
  <c r="W20" i="21"/>
  <c r="V20" i="21"/>
  <c r="AA19" i="21"/>
  <c r="Z19" i="21"/>
  <c r="Y19" i="21"/>
  <c r="X19" i="21"/>
  <c r="W19" i="21"/>
  <c r="V19" i="21"/>
  <c r="AA18" i="21"/>
  <c r="Z18" i="21"/>
  <c r="Y18" i="21"/>
  <c r="X18" i="21"/>
  <c r="W18" i="21"/>
  <c r="V18" i="21"/>
  <c r="T21" i="21"/>
  <c r="T20" i="21"/>
  <c r="T19" i="21"/>
  <c r="T18" i="21"/>
  <c r="Q21" i="21"/>
  <c r="R21" i="21"/>
  <c r="Q20" i="21"/>
  <c r="R20" i="21"/>
  <c r="Q19" i="21"/>
  <c r="R19" i="21"/>
  <c r="Q18" i="21"/>
  <c r="R18" i="21"/>
  <c r="P21" i="21"/>
  <c r="P20" i="21"/>
  <c r="P19" i="21"/>
  <c r="P18" i="21"/>
  <c r="N21" i="21"/>
  <c r="N20" i="21"/>
  <c r="N19" i="21"/>
  <c r="N18" i="21"/>
  <c r="AA19" i="19"/>
  <c r="Z19" i="19"/>
  <c r="Y19" i="19"/>
  <c r="X19" i="19"/>
  <c r="W19" i="19"/>
  <c r="V19" i="19"/>
  <c r="AA18" i="19"/>
  <c r="Z18" i="19"/>
  <c r="Y18" i="19"/>
  <c r="X18" i="19"/>
  <c r="W18" i="19"/>
  <c r="V18" i="19"/>
  <c r="T19" i="19"/>
  <c r="T18" i="19"/>
  <c r="Q19" i="19"/>
  <c r="R19" i="19"/>
  <c r="Q18" i="19"/>
  <c r="R18" i="19"/>
  <c r="P19" i="19"/>
  <c r="P18" i="19"/>
  <c r="N19" i="19"/>
  <c r="N18" i="19"/>
  <c r="S31" i="21"/>
  <c r="K6" i="23"/>
  <c r="AE49" i="19"/>
  <c r="AE51" i="19"/>
  <c r="AE50" i="19"/>
  <c r="AG49" i="19"/>
  <c r="AG51" i="19"/>
  <c r="AG50" i="19"/>
  <c r="M52" i="19"/>
  <c r="E5" i="23"/>
  <c r="T52" i="19"/>
  <c r="L5" i="23"/>
  <c r="L52" i="19"/>
  <c r="D5" i="23"/>
  <c r="Q52" i="19"/>
  <c r="I5" i="23"/>
  <c r="O52" i="19"/>
  <c r="G5" i="23"/>
  <c r="N52" i="19"/>
  <c r="F5" i="23"/>
  <c r="U52" i="19"/>
  <c r="M5" i="23"/>
  <c r="P52" i="19"/>
  <c r="H5" i="23"/>
  <c r="B5" i="23"/>
  <c r="S52" i="19"/>
  <c r="R52" i="19"/>
  <c r="J5" i="23"/>
  <c r="AD18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D35" i="19"/>
  <c r="AD36" i="19"/>
  <c r="AD37" i="19"/>
  <c r="AD38" i="19"/>
  <c r="AD39" i="19"/>
  <c r="AD40" i="19"/>
  <c r="AD41" i="19"/>
  <c r="AD42" i="19"/>
  <c r="AD43" i="19"/>
  <c r="AD44" i="19"/>
  <c r="AD45" i="19"/>
  <c r="AD46" i="19"/>
  <c r="AD47" i="19"/>
  <c r="AD48" i="19"/>
  <c r="AD49" i="19"/>
  <c r="AD51" i="19"/>
  <c r="AD50" i="19"/>
  <c r="AF18" i="19"/>
  <c r="AF19" i="19"/>
  <c r="AF20" i="19"/>
  <c r="AF21" i="19"/>
  <c r="AF22" i="19"/>
  <c r="AF23" i="19"/>
  <c r="AF24" i="19"/>
  <c r="AF25" i="19"/>
  <c r="AF26" i="19"/>
  <c r="AF27" i="19"/>
  <c r="AF28" i="19"/>
  <c r="AF29" i="19"/>
  <c r="AF30" i="19"/>
  <c r="AF31" i="19"/>
  <c r="AF32" i="19"/>
  <c r="AF33" i="19"/>
  <c r="AF34" i="19"/>
  <c r="AF35" i="19"/>
  <c r="AF36" i="19"/>
  <c r="AF37" i="19"/>
  <c r="AF38" i="19"/>
  <c r="AF39" i="19"/>
  <c r="AF40" i="19"/>
  <c r="AF41" i="19"/>
  <c r="AF42" i="19"/>
  <c r="AF43" i="19"/>
  <c r="AF44" i="19"/>
  <c r="AF45" i="19"/>
  <c r="AF46" i="19"/>
  <c r="AF47" i="19"/>
  <c r="AF48" i="19"/>
  <c r="K5" i="23"/>
  <c r="AH18" i="19"/>
  <c r="AH19" i="19"/>
  <c r="AH20" i="19"/>
  <c r="AH21" i="19"/>
  <c r="AH22" i="19"/>
  <c r="AH23" i="19"/>
  <c r="AH24" i="19"/>
  <c r="AH25" i="19"/>
  <c r="AH26" i="19"/>
  <c r="AH27" i="19"/>
  <c r="AH28" i="19"/>
  <c r="AH29" i="19"/>
  <c r="AH30" i="19"/>
  <c r="AH31" i="19"/>
  <c r="AH32" i="19"/>
  <c r="AH33" i="19"/>
  <c r="AH34" i="19"/>
  <c r="AH35" i="19"/>
  <c r="AH36" i="19"/>
  <c r="AH37" i="19"/>
  <c r="AH38" i="19"/>
  <c r="AH39" i="19"/>
  <c r="AH40" i="19"/>
  <c r="AH41" i="19"/>
  <c r="AH42" i="19"/>
  <c r="AH43" i="19"/>
  <c r="AH44" i="19"/>
  <c r="AH45" i="19"/>
  <c r="AH46" i="19"/>
  <c r="AH47" i="19"/>
  <c r="AH48" i="19"/>
  <c r="AH49" i="19"/>
  <c r="AH51" i="19"/>
  <c r="AH50" i="19"/>
  <c r="AF49" i="19"/>
  <c r="AF51" i="19"/>
  <c r="AF50" i="19"/>
  <c r="AA52" i="19"/>
  <c r="X52" i="19"/>
  <c r="P5" i="23"/>
  <c r="Y52" i="19"/>
  <c r="AJ18" i="19"/>
  <c r="AJ19" i="19"/>
  <c r="AJ20" i="19"/>
  <c r="AJ21" i="19"/>
  <c r="AJ22" i="19"/>
  <c r="AJ23" i="19"/>
  <c r="AJ24" i="19"/>
  <c r="AJ25" i="19"/>
  <c r="AJ26" i="19"/>
  <c r="AJ27" i="19"/>
  <c r="AJ28" i="19"/>
  <c r="AJ29" i="19"/>
  <c r="AJ30" i="19"/>
  <c r="AJ31" i="19"/>
  <c r="AJ32" i="19"/>
  <c r="AJ33" i="19"/>
  <c r="AJ34" i="19"/>
  <c r="AJ35" i="19"/>
  <c r="AJ36" i="19"/>
  <c r="AJ37" i="19"/>
  <c r="AJ38" i="19"/>
  <c r="AJ39" i="19"/>
  <c r="AJ40" i="19"/>
  <c r="AJ41" i="19"/>
  <c r="AJ42" i="19"/>
  <c r="AJ43" i="19"/>
  <c r="AJ44" i="19"/>
  <c r="AJ45" i="19"/>
  <c r="AJ46" i="19"/>
  <c r="AJ47" i="19"/>
  <c r="AJ48" i="19"/>
  <c r="AJ50" i="19"/>
  <c r="AJ49" i="19"/>
  <c r="AJ51" i="19"/>
  <c r="AE29" i="21"/>
  <c r="AE28" i="21"/>
  <c r="AE30" i="21"/>
  <c r="AC28" i="21"/>
  <c r="AC30" i="21"/>
  <c r="AC29" i="21"/>
  <c r="AI29" i="21"/>
  <c r="AI28" i="21"/>
  <c r="AI30" i="21"/>
  <c r="AG28" i="21"/>
  <c r="AG30" i="21"/>
  <c r="AG29" i="21"/>
  <c r="AA31" i="21"/>
  <c r="L31" i="21"/>
  <c r="D6" i="23"/>
  <c r="N31" i="21"/>
  <c r="F6" i="23"/>
  <c r="K31" i="21"/>
  <c r="C6" i="23"/>
  <c r="B6" i="23"/>
  <c r="B7" i="23"/>
  <c r="W31" i="21"/>
  <c r="O6" i="23"/>
  <c r="Q31" i="21"/>
  <c r="I6" i="23"/>
  <c r="X31" i="21"/>
  <c r="P6" i="23"/>
  <c r="AH18" i="21"/>
  <c r="AH19" i="21"/>
  <c r="AH20" i="21"/>
  <c r="AH21" i="21"/>
  <c r="AH22" i="21"/>
  <c r="AH23" i="21"/>
  <c r="AH24" i="21"/>
  <c r="AH25" i="21"/>
  <c r="AH26" i="21"/>
  <c r="AH27" i="21"/>
  <c r="R31" i="21"/>
  <c r="J6" i="23"/>
  <c r="O31" i="21"/>
  <c r="G6" i="23"/>
  <c r="P31" i="21"/>
  <c r="H6" i="23"/>
  <c r="E6" i="23"/>
  <c r="AF18" i="21"/>
  <c r="AF19" i="21"/>
  <c r="AF20" i="21"/>
  <c r="AF21" i="21"/>
  <c r="AF22" i="21"/>
  <c r="AF23" i="21"/>
  <c r="AF24" i="21"/>
  <c r="AF25" i="21"/>
  <c r="AF26" i="21"/>
  <c r="AF27" i="21"/>
  <c r="T31" i="21"/>
  <c r="L6" i="23"/>
  <c r="Z31" i="21"/>
  <c r="V31" i="21"/>
  <c r="N6" i="23"/>
  <c r="Y31" i="21"/>
  <c r="U31" i="21"/>
  <c r="AF28" i="21"/>
  <c r="AF30" i="21"/>
  <c r="AF29" i="21"/>
  <c r="AH28" i="21"/>
  <c r="AH30" i="21"/>
  <c r="AH29" i="21"/>
  <c r="AD18" i="21"/>
  <c r="AD19" i="21"/>
  <c r="AD20" i="21"/>
  <c r="AD21" i="21"/>
  <c r="AD22" i="21"/>
  <c r="AD23" i="21"/>
  <c r="AD24" i="21"/>
  <c r="AD25" i="21"/>
  <c r="AD26" i="21"/>
  <c r="AD27" i="21"/>
  <c r="M6" i="23"/>
  <c r="AJ18" i="21"/>
  <c r="AJ19" i="21"/>
  <c r="AJ20" i="21"/>
  <c r="AJ21" i="21"/>
  <c r="AJ22" i="21"/>
  <c r="AJ23" i="21"/>
  <c r="AJ24" i="21"/>
  <c r="AJ25" i="21"/>
  <c r="AJ26" i="21"/>
  <c r="AJ27" i="21"/>
  <c r="AJ28" i="21"/>
  <c r="AJ30" i="21"/>
  <c r="AJ29" i="21"/>
  <c r="AD28" i="21"/>
  <c r="AD30" i="21"/>
  <c r="AD29" i="21"/>
</calcChain>
</file>

<file path=xl/comments1.xml><?xml version="1.0" encoding="utf-8"?>
<comments xmlns="http://schemas.openxmlformats.org/spreadsheetml/2006/main">
  <authors>
    <author>PT. Trubaindo Coal Mining</author>
    <author>nurul_f</author>
  </authors>
  <commentList>
    <comment ref="Y17" authorId="0" shapeId="0">
      <text>
        <r>
          <rPr>
            <b/>
            <sz val="10"/>
            <color indexed="12"/>
            <rFont val="Tahoma"/>
            <family val="2"/>
          </rPr>
          <t>Correction by Moisture (15%)</t>
        </r>
      </text>
    </comment>
    <comment ref="Z17" authorId="1" shapeId="0">
      <text>
        <r>
          <rPr>
            <b/>
            <sz val="8"/>
            <color indexed="81"/>
            <rFont val="Tahoma"/>
            <family val="2"/>
          </rPr>
          <t>nurul_f: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Correction Moisture 16 %</t>
        </r>
      </text>
    </comment>
    <comment ref="AA17" authorId="0" shapeId="0">
      <text>
        <r>
          <rPr>
            <b/>
            <sz val="10"/>
            <color indexed="12"/>
            <rFont val="Tahoma"/>
            <family val="2"/>
          </rPr>
          <t>Correction by Moisture (17%)</t>
        </r>
      </text>
    </comment>
  </commentList>
</comments>
</file>

<file path=xl/comments2.xml><?xml version="1.0" encoding="utf-8"?>
<comments xmlns="http://schemas.openxmlformats.org/spreadsheetml/2006/main">
  <authors>
    <author>PT. Trubaindo Coal Mining</author>
    <author>nurul_f</author>
  </authors>
  <commentList>
    <comment ref="Y17" authorId="0" shapeId="0">
      <text>
        <r>
          <rPr>
            <b/>
            <sz val="10"/>
            <color indexed="12"/>
            <rFont val="Tahoma"/>
            <family val="2"/>
          </rPr>
          <t>Correction by Moisture (15%)</t>
        </r>
      </text>
    </comment>
    <comment ref="Z17" authorId="1" shapeId="0">
      <text>
        <r>
          <rPr>
            <b/>
            <sz val="8"/>
            <color indexed="81"/>
            <rFont val="Tahoma"/>
            <family val="2"/>
          </rPr>
          <t>nurul_f: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Correction Moisture 16 %</t>
        </r>
      </text>
    </comment>
    <comment ref="AA17" authorId="0" shapeId="0">
      <text>
        <r>
          <rPr>
            <b/>
            <sz val="10"/>
            <color indexed="12"/>
            <rFont val="Tahoma"/>
            <family val="2"/>
          </rPr>
          <t>Correction by Moisture (17%)</t>
        </r>
      </text>
    </comment>
  </commentList>
</comments>
</file>

<file path=xl/sharedStrings.xml><?xml version="1.0" encoding="utf-8"?>
<sst xmlns="http://schemas.openxmlformats.org/spreadsheetml/2006/main" count="1357" uniqueCount="301">
  <si>
    <t>Date</t>
  </si>
  <si>
    <t>Tonnage</t>
  </si>
  <si>
    <t>TM</t>
  </si>
  <si>
    <t>M</t>
  </si>
  <si>
    <t>ASH</t>
  </si>
  <si>
    <t>VM</t>
  </si>
  <si>
    <t>FC</t>
  </si>
  <si>
    <t>TS</t>
  </si>
  <si>
    <t>CV (Kcal/Kg)</t>
  </si>
  <si>
    <t xml:space="preserve">Remark </t>
  </si>
  <si>
    <t>Production</t>
  </si>
  <si>
    <t>MT</t>
  </si>
  <si>
    <t>%ar</t>
  </si>
  <si>
    <t>%ad</t>
  </si>
  <si>
    <t>Regards,</t>
  </si>
  <si>
    <t>BUNYUT COAL LABORATORY</t>
  </si>
  <si>
    <t xml:space="preserve">Related Document </t>
  </si>
  <si>
    <t>TCM-QM 5.10</t>
  </si>
  <si>
    <t>PRODUCTION ANALYSIS REPORT</t>
  </si>
  <si>
    <t>Cummulative Result</t>
  </si>
  <si>
    <t>Page 1 of 1</t>
  </si>
  <si>
    <t xml:space="preserve"> </t>
  </si>
  <si>
    <t xml:space="preserve">  </t>
  </si>
  <si>
    <t>Issue No. 1</t>
  </si>
  <si>
    <t>Revision No. 2</t>
  </si>
  <si>
    <t>Job No.</t>
  </si>
  <si>
    <t>Report to</t>
  </si>
  <si>
    <t>Method</t>
  </si>
  <si>
    <t>: Total Moisture (ISO 589-2008)</t>
  </si>
  <si>
    <t>%db</t>
  </si>
  <si>
    <t>%daf</t>
  </si>
  <si>
    <t>SUMMARY</t>
  </si>
  <si>
    <t>COAL QUALITY DIVISION-LABORATORY DEPARTEMENT</t>
  </si>
  <si>
    <t>%ad(15)</t>
  </si>
  <si>
    <t>%ad(16)</t>
  </si>
  <si>
    <t>%ad(17)</t>
  </si>
  <si>
    <t>%arb</t>
  </si>
  <si>
    <t>%adb</t>
  </si>
  <si>
    <t>Ash Plan</t>
  </si>
  <si>
    <t>Ash Average</t>
  </si>
  <si>
    <t>TS Plan</t>
  </si>
  <si>
    <t>TS Average</t>
  </si>
  <si>
    <t>CV Plan</t>
  </si>
  <si>
    <t>CV Average</t>
  </si>
  <si>
    <t>NO</t>
  </si>
  <si>
    <t>JOB</t>
  </si>
  <si>
    <t>Number</t>
  </si>
  <si>
    <t>ID</t>
  </si>
  <si>
    <t>Service</t>
  </si>
  <si>
    <t>Trip Number</t>
  </si>
  <si>
    <t>Sampling</t>
  </si>
  <si>
    <t>Report</t>
  </si>
  <si>
    <t>Tonage</t>
  </si>
  <si>
    <t>Name of</t>
  </si>
  <si>
    <t>TB / Barge</t>
  </si>
  <si>
    <t>Destination</t>
  </si>
  <si>
    <t>Coal</t>
  </si>
  <si>
    <t>Temperature  (ºc)</t>
  </si>
  <si>
    <t>Coal Quality Division - Laboratory Departement</t>
  </si>
  <si>
    <t>BARGE LOADING ANALYSIS REPORT</t>
  </si>
  <si>
    <t>JOB Number</t>
  </si>
  <si>
    <t>Laboratory ID</t>
  </si>
  <si>
    <t>Port of Loading</t>
  </si>
  <si>
    <t>: Ma. Bunyut Jetty</t>
  </si>
  <si>
    <t>Port Destination</t>
  </si>
  <si>
    <t>Service Trip Number</t>
  </si>
  <si>
    <t>Tug Boat / Barge Name</t>
  </si>
  <si>
    <t>Quantity Draft Survey</t>
  </si>
  <si>
    <t>Date of Loading</t>
  </si>
  <si>
    <t>Date of Reporting</t>
  </si>
  <si>
    <t>Report To</t>
  </si>
  <si>
    <t>Test</t>
  </si>
  <si>
    <t>Result Analysis</t>
  </si>
  <si>
    <t>Total Moisture</t>
  </si>
  <si>
    <t>(%AR)</t>
  </si>
  <si>
    <t>Moisture</t>
  </si>
  <si>
    <t>(%ADB)</t>
  </si>
  <si>
    <t>Ash</t>
  </si>
  <si>
    <t>Volatile Matter</t>
  </si>
  <si>
    <t>Fixed Carbon</t>
  </si>
  <si>
    <t>Total Sulfur</t>
  </si>
  <si>
    <t xml:space="preserve">Gross Calorific Value </t>
  </si>
  <si>
    <t>(%DB)</t>
  </si>
  <si>
    <t>(%DAF)</t>
  </si>
  <si>
    <t>Best Regards,</t>
  </si>
  <si>
    <t>(ISO 589-2088)</t>
  </si>
  <si>
    <t>(ASTM D7582-2010)</t>
  </si>
  <si>
    <t>(ASTM D5865-2011)</t>
  </si>
  <si>
    <t>(ASTM D5016-2008)</t>
  </si>
  <si>
    <t>MCV LS</t>
  </si>
  <si>
    <t>MCV HS</t>
  </si>
  <si>
    <t>TM Plan</t>
  </si>
  <si>
    <t>TM Average</t>
  </si>
  <si>
    <t>  Total Sulfur (ASTM D5016-2016)</t>
  </si>
  <si>
    <t>  Calorific Value (ASTM D5865-2013)</t>
  </si>
  <si>
    <t>  Proximate Analysis (ASTM D7582-2015)</t>
  </si>
  <si>
    <t>Alvian Irviansyah</t>
  </si>
  <si>
    <t>Laboratory Superintendent</t>
  </si>
  <si>
    <t>Alfian Irviansyah</t>
  </si>
  <si>
    <t>( Laboratory Superintendent )</t>
  </si>
  <si>
    <t xml:space="preserve">            LP-1252-IDN</t>
  </si>
  <si>
    <t>: Mr. Adisorn Pramarn</t>
  </si>
  <si>
    <t>SUMMARY ON PROGRESS - MCV-LS PRODUCT</t>
  </si>
  <si>
    <t>SUMMARY ON PROGRESS - MCV-HS PRODUCT</t>
  </si>
  <si>
    <t>PRODUCT MCV-LS</t>
  </si>
  <si>
    <t>MBR</t>
  </si>
  <si>
    <t>: MUARA BERAU</t>
  </si>
  <si>
    <t>: September 02, 2020</t>
  </si>
  <si>
    <t>BL.253</t>
  </si>
  <si>
    <t>BG.253.20_LOT.1</t>
  </si>
  <si>
    <t>BG.253.20_LOT.2</t>
  </si>
  <si>
    <t>BG.253.20_LOT.3</t>
  </si>
  <si>
    <t>BEK-2009-01</t>
  </si>
  <si>
    <t>SEPTEMBER 2020</t>
  </si>
  <si>
    <t>: BEK-BL/001/IX/20</t>
  </si>
  <si>
    <t>LINTAS SAMUDERA 31 / LINTAS SAMUDERA 83</t>
  </si>
  <si>
    <t>: BL.253.20</t>
  </si>
  <si>
    <t>: BG.253.20</t>
  </si>
  <si>
    <t>: BEK-2009-01</t>
  </si>
  <si>
    <t>: LINTAS SAMUDERA 31 / LINTAS SAMUDERA 83</t>
  </si>
  <si>
    <t>: 7001.387 MT</t>
  </si>
  <si>
    <t>: September 03, 2020</t>
  </si>
  <si>
    <t>Muara Bunyut ; September 03, 2020</t>
  </si>
  <si>
    <t>BL.254</t>
  </si>
  <si>
    <t>BG.254.20_LOT.3</t>
  </si>
  <si>
    <t>BG.254.20_LOT.1</t>
  </si>
  <si>
    <t>BG.254.20_LOT.2</t>
  </si>
  <si>
    <t>BEK-2009-02</t>
  </si>
  <si>
    <t>KALTIM DOLPHIN 17-10 / KALTIM FT 80-02</t>
  </si>
  <si>
    <t>: BL.254.20</t>
  </si>
  <si>
    <t>: BG.254.20</t>
  </si>
  <si>
    <t>: BEK-2009-02</t>
  </si>
  <si>
    <t>: KALTIM DOLPHIN 17-10 / KALTIM FT 80-02</t>
  </si>
  <si>
    <t>: 7017.129 MT</t>
  </si>
  <si>
    <t>: BEK-BL/001/IX/2020</t>
  </si>
  <si>
    <t>BLENDING MCV-HS 65% + MCV-LS 35%</t>
  </si>
  <si>
    <t>BL.255</t>
  </si>
  <si>
    <t>BG.255.20_LOT.3</t>
  </si>
  <si>
    <t>BG.255.20_LOT.1</t>
  </si>
  <si>
    <t>BG.255.20_LOT.2</t>
  </si>
  <si>
    <t>BEK-2009-03</t>
  </si>
  <si>
    <t>GONAYA XVI / MJL 302</t>
  </si>
  <si>
    <t>: BL.255.20</t>
  </si>
  <si>
    <t>: BG.255.20</t>
  </si>
  <si>
    <t>: BEK-2009-03</t>
  </si>
  <si>
    <t>: GONAYA XVI / MJL 302</t>
  </si>
  <si>
    <t>: 7051.323 MT</t>
  </si>
  <si>
    <t>: September 04, 2020</t>
  </si>
  <si>
    <t>PRODUCT MCV-HS</t>
  </si>
  <si>
    <t>Muara Bunyut ; September 04, 2020</t>
  </si>
  <si>
    <t>BL.256</t>
  </si>
  <si>
    <t>BG.256.20_LOT.3</t>
  </si>
  <si>
    <t>BG.256.20_LOT.1</t>
  </si>
  <si>
    <t>BG.256.20_LOT.2</t>
  </si>
  <si>
    <t>KINGFISHER 501 / ASIA BAY 106</t>
  </si>
  <si>
    <t>: BL.256.20</t>
  </si>
  <si>
    <t>: BG.256.20</t>
  </si>
  <si>
    <t>: KINGFISHER 501 / ASIA BAY 106</t>
  </si>
  <si>
    <t>BEK-2009-04</t>
  </si>
  <si>
    <t>: BEK-2009-04</t>
  </si>
  <si>
    <t>: 7308.472 MT</t>
  </si>
  <si>
    <t>BL.257</t>
  </si>
  <si>
    <t>BG.257.20_LOT.3</t>
  </si>
  <si>
    <t>BG.257.20_LOT.1</t>
  </si>
  <si>
    <t>BG.257.20_LOT.2</t>
  </si>
  <si>
    <t>BEK-2009-05</t>
  </si>
  <si>
    <t>BERAU COAL 26 / ROBBY 98</t>
  </si>
  <si>
    <t>: BL.257.20</t>
  </si>
  <si>
    <t>: BG.257.20</t>
  </si>
  <si>
    <t>: BEK-2009-05</t>
  </si>
  <si>
    <t>: BERAU COAL 26 / ROBBY 98</t>
  </si>
  <si>
    <t>: 6966.791 MT</t>
  </si>
  <si>
    <t>: September 05, 2020</t>
  </si>
  <si>
    <t>Muara Bunyut ; September 05, 2020</t>
  </si>
  <si>
    <t>BL.258</t>
  </si>
  <si>
    <t>BG.258.20_LOT.3</t>
  </si>
  <si>
    <t>BG.258.20_LOT.1</t>
  </si>
  <si>
    <t>BG.258.20_LOT.2</t>
  </si>
  <si>
    <t>MULAWARMAN 15 / ROBBY 201</t>
  </si>
  <si>
    <t>: BL.258.20</t>
  </si>
  <si>
    <t>: BG.258.20</t>
  </si>
  <si>
    <t>: MULAWARMAN 15 / ROBBY 201</t>
  </si>
  <si>
    <t>BL.259</t>
  </si>
  <si>
    <t>BG.259.20_LOT.3</t>
  </si>
  <si>
    <t>BG.259.20_LOT.1</t>
  </si>
  <si>
    <t>BG.259.20_LOT.2</t>
  </si>
  <si>
    <t>BISON 9 / ROBBY 135</t>
  </si>
  <si>
    <t>: BL.259.20</t>
  </si>
  <si>
    <t>: BG.259.20</t>
  </si>
  <si>
    <t>: BISON 9 / ROBBY 135</t>
  </si>
  <si>
    <t>BEK-2009-06</t>
  </si>
  <si>
    <t>BoCT</t>
  </si>
  <si>
    <t>: BEK-2009-06</t>
  </si>
  <si>
    <t>: BONTANG COAL TERMINAL</t>
  </si>
  <si>
    <t>: 7247.803 MT</t>
  </si>
  <si>
    <t>BEK-2009-07</t>
  </si>
  <si>
    <t>: BEK-2009-07</t>
  </si>
  <si>
    <t>: 7211.695 MT</t>
  </si>
  <si>
    <t>BL.260</t>
  </si>
  <si>
    <t>BG.260.20_LOT.3</t>
  </si>
  <si>
    <t>BG.260.20_LOT.1</t>
  </si>
  <si>
    <t>BG.260.20_LOT.2</t>
  </si>
  <si>
    <t>BEK-2009-08</t>
  </si>
  <si>
    <t>KINGFISHER 518 / ASIA RIDER 901</t>
  </si>
  <si>
    <t>: BL.260.20</t>
  </si>
  <si>
    <t>: BG.260.20</t>
  </si>
  <si>
    <t>: BEK-2009-08</t>
  </si>
  <si>
    <t>: KINGFISHER 518 / ASIA RIDER 901</t>
  </si>
  <si>
    <t>: 7522.128 MT</t>
  </si>
  <si>
    <t>: September 07, 2020</t>
  </si>
  <si>
    <t>Muara Bunyut ; September 07, 2020</t>
  </si>
  <si>
    <t>BL.261</t>
  </si>
  <si>
    <t>BG.261.20_LOT.3</t>
  </si>
  <si>
    <t>BG.261.20_LOT.1</t>
  </si>
  <si>
    <t>BG.261.20_LOT.2</t>
  </si>
  <si>
    <t>BEK-2009-09</t>
  </si>
  <si>
    <t>PRIMA STAR 51 / PRIMA SAKTI 03</t>
  </si>
  <si>
    <t>: BL.261.20</t>
  </si>
  <si>
    <t>: BG.261.20</t>
  </si>
  <si>
    <t>: BEK-2009-09</t>
  </si>
  <si>
    <t>: PRIMA STAR 51 / PRIMA SAKTI 03</t>
  </si>
  <si>
    <t>: 7464.672 MT</t>
  </si>
  <si>
    <t>Date : 09/14/2020</t>
  </si>
  <si>
    <t>BLENDING MCV-LS 80% + MCV-HS 20%</t>
  </si>
  <si>
    <t>BL.262</t>
  </si>
  <si>
    <t>BG.262.20_LOT.3</t>
  </si>
  <si>
    <t>BG.262.20_LOT.1</t>
  </si>
  <si>
    <t>BG.262.20_LOT.2</t>
  </si>
  <si>
    <t>BEK-2009-12</t>
  </si>
  <si>
    <t>BERAU COAL 7 / HERCLES 09</t>
  </si>
  <si>
    <t>: BL.262.20</t>
  </si>
  <si>
    <t>: BG.262.20</t>
  </si>
  <si>
    <t>: BEK-2009-12</t>
  </si>
  <si>
    <t>: BERAU COAL 7 / HERCULES 09</t>
  </si>
  <si>
    <t>: 7458.888 MT</t>
  </si>
  <si>
    <t>: September 12, 2020</t>
  </si>
  <si>
    <t>: September 14, 2020</t>
  </si>
  <si>
    <t>Muara Bunyut ; September 14, 2020</t>
  </si>
  <si>
    <t>BL.263</t>
  </si>
  <si>
    <t>BG.263.20_LOT.3</t>
  </si>
  <si>
    <t>BG.263.20_LOT.1</t>
  </si>
  <si>
    <t>BG.263.20_LOT.2</t>
  </si>
  <si>
    <t>BEK-2009-11</t>
  </si>
  <si>
    <t>KSA 110 / INTAN 7502</t>
  </si>
  <si>
    <t>: BL.263.20</t>
  </si>
  <si>
    <t>: BG.263.20</t>
  </si>
  <si>
    <t>: BEK-2009-11</t>
  </si>
  <si>
    <t>: KSA 110 / INTAN 7502</t>
  </si>
  <si>
    <t>: 7556.574 MT</t>
  </si>
  <si>
    <t>BL.264</t>
  </si>
  <si>
    <t>BG.264.20_LOT.3</t>
  </si>
  <si>
    <t>BG.264.20_LOT.1</t>
  </si>
  <si>
    <t>BG.264.20_LOT.2</t>
  </si>
  <si>
    <t>BEK-2009-13</t>
  </si>
  <si>
    <t>ALAMANDA / RMN 319</t>
  </si>
  <si>
    <t>: BL.264.20</t>
  </si>
  <si>
    <t>: BG.264.20</t>
  </si>
  <si>
    <t>: BEK-2009-13</t>
  </si>
  <si>
    <t>: ALAMANDA / RMN 319</t>
  </si>
  <si>
    <t>: 7545.828 MT</t>
  </si>
  <si>
    <t>BL.265</t>
  </si>
  <si>
    <t>BG.265.20_LOT.3</t>
  </si>
  <si>
    <t>BG.265.20_LOT.1</t>
  </si>
  <si>
    <t>BG.265.20_LOT.2</t>
  </si>
  <si>
    <t>BEK-2009-10</t>
  </si>
  <si>
    <t>KSA 41 / BAIDURI 30301</t>
  </si>
  <si>
    <t>: BL.265.20</t>
  </si>
  <si>
    <t>: BG.265.20</t>
  </si>
  <si>
    <t>: BEK-2009-10</t>
  </si>
  <si>
    <t>: KSA 41 / BAIDURI 30301</t>
  </si>
  <si>
    <t>: 7403.864 MT</t>
  </si>
  <si>
    <t>: September 13, 2020</t>
  </si>
  <si>
    <t>BL.266</t>
  </si>
  <si>
    <t>BG.266.20_LOT.3</t>
  </si>
  <si>
    <t>BG.266.20_LOT.1</t>
  </si>
  <si>
    <t>BG.266.20_LOT.2</t>
  </si>
  <si>
    <t>BG.266.20_LOT.4</t>
  </si>
  <si>
    <t>BEK-2009-15</t>
  </si>
  <si>
    <t>TEMAN SEJATI II / ROBBY 106</t>
  </si>
  <si>
    <t>: BL.266.20</t>
  </si>
  <si>
    <t>: BG.266.20</t>
  </si>
  <si>
    <t>: BEK-2009-15</t>
  </si>
  <si>
    <t>: TEMAN SEJATI II / ROBBY 106</t>
  </si>
  <si>
    <t>: 8940.634 MT</t>
  </si>
  <si>
    <t>Date : 09/17/2020</t>
  </si>
  <si>
    <t>BLENDING MCV-HS 70% + MCV-LS 30%</t>
  </si>
  <si>
    <t>BL.267</t>
  </si>
  <si>
    <t>BG.267.20_LOT.3</t>
  </si>
  <si>
    <t>BG.267.20_LOT.1</t>
  </si>
  <si>
    <t>BG.267.20_LOT.2</t>
  </si>
  <si>
    <t>BEK-2009-14</t>
  </si>
  <si>
    <t>VESFAIR 10 / ROBBY 104</t>
  </si>
  <si>
    <t>: BL.267.20</t>
  </si>
  <si>
    <t>: BG.267.20</t>
  </si>
  <si>
    <t>: BEK-2009-14</t>
  </si>
  <si>
    <t>: VESFAIR 10 / ROBBY 104</t>
  </si>
  <si>
    <t>: 9103.300 MT</t>
  </si>
  <si>
    <t>: September 15, 2020</t>
  </si>
  <si>
    <t>: September 17, 2020</t>
  </si>
  <si>
    <t>Muara Bunyut ; September 17, 2020</t>
  </si>
  <si>
    <t>BG.267.20_LOT.4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</si>
</sst>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[$-409]mmmm\ d\,\ yyyy;@"/>
    <numFmt numFmtId="167" formatCode="#,##0.000"/>
  </numFmts>
  <fonts count="29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i/>
      <sz val="16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u/>
      <sz val="10"/>
      <name val="Verdana"/>
      <family val="2"/>
    </font>
    <font>
      <b/>
      <sz val="9"/>
      <name val="Verdana"/>
      <family val="2"/>
    </font>
    <font>
      <b/>
      <sz val="8"/>
      <name val="Verdana"/>
      <family val="2"/>
    </font>
    <font>
      <b/>
      <sz val="9"/>
      <color indexed="9"/>
      <name val="Verdana"/>
      <family val="2"/>
    </font>
    <font>
      <b/>
      <sz val="10"/>
      <color indexed="12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0"/>
      <name val="Verdana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4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9"/>
      <name val="Verdana"/>
      <family val="2"/>
    </font>
    <font>
      <b/>
      <i/>
      <sz val="10"/>
      <name val="Tahoma"/>
      <family val="2"/>
    </font>
    <font>
      <b/>
      <u/>
      <sz val="10"/>
      <name val="Tahoma"/>
      <family val="2"/>
    </font>
    <font>
      <b/>
      <u/>
      <sz val="10"/>
      <color indexed="12"/>
      <name val="Arial"/>
      <family val="2"/>
    </font>
    <font>
      <sz val="12"/>
      <color rgb="FF222222"/>
      <name val="Arial"/>
      <family val="2"/>
    </font>
    <font>
      <b/>
      <sz val="10"/>
      <color rgb="FF22222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Border="1"/>
    <xf numFmtId="0" fontId="6" fillId="3" borderId="0" xfId="0" applyFont="1" applyFill="1" applyBorder="1" applyAlignment="1">
      <alignment horizontal="center"/>
    </xf>
    <xf numFmtId="2" fontId="5" fillId="3" borderId="0" xfId="0" applyNumberFormat="1" applyFont="1" applyFill="1" applyBorder="1" applyAlignment="1">
      <alignment horizontal="center"/>
    </xf>
    <xf numFmtId="0" fontId="9" fillId="3" borderId="0" xfId="0" applyFont="1" applyFill="1"/>
    <xf numFmtId="2" fontId="6" fillId="3" borderId="0" xfId="0" applyNumberFormat="1" applyFont="1" applyFill="1" applyBorder="1"/>
    <xf numFmtId="165" fontId="6" fillId="3" borderId="0" xfId="0" applyNumberFormat="1" applyFont="1" applyFill="1" applyBorder="1"/>
    <xf numFmtId="0" fontId="7" fillId="3" borderId="0" xfId="0" applyFont="1" applyFill="1" applyBorder="1" applyAlignment="1">
      <alignment horizontal="center"/>
    </xf>
    <xf numFmtId="1" fontId="6" fillId="3" borderId="0" xfId="0" applyNumberFormat="1" applyFont="1" applyFill="1" applyBorder="1"/>
    <xf numFmtId="2" fontId="6" fillId="3" borderId="0" xfId="0" applyNumberFormat="1" applyFont="1" applyFill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3" fontId="6" fillId="3" borderId="0" xfId="0" applyNumberFormat="1" applyFont="1" applyFill="1" applyBorder="1"/>
    <xf numFmtId="2" fontId="7" fillId="3" borderId="0" xfId="0" applyNumberFormat="1" applyFont="1" applyFill="1" applyBorder="1"/>
    <xf numFmtId="2" fontId="9" fillId="3" borderId="0" xfId="0" applyNumberFormat="1" applyFont="1" applyFill="1" applyBorder="1" applyAlignment="1">
      <alignment horizontal="center"/>
    </xf>
    <xf numFmtId="0" fontId="15" fillId="3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indent="1"/>
    </xf>
    <xf numFmtId="17" fontId="5" fillId="3" borderId="0" xfId="0" applyNumberFormat="1" applyFont="1" applyFill="1" applyBorder="1" applyAlignment="1">
      <alignment horizontal="center"/>
    </xf>
    <xf numFmtId="0" fontId="18" fillId="3" borderId="0" xfId="0" applyFont="1" applyFill="1" applyAlignment="1"/>
    <xf numFmtId="0" fontId="18" fillId="3" borderId="0" xfId="0" applyFont="1" applyFill="1" applyBorder="1" applyAlignment="1">
      <alignment horizontal="left"/>
    </xf>
    <xf numFmtId="0" fontId="19" fillId="3" borderId="0" xfId="0" applyFont="1" applyFill="1" applyBorder="1"/>
    <xf numFmtId="0" fontId="18" fillId="3" borderId="0" xfId="0" applyFont="1" applyFill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0" fillId="4" borderId="5" xfId="0" applyFill="1" applyBorder="1"/>
    <xf numFmtId="4" fontId="0" fillId="4" borderId="5" xfId="0" applyNumberFormat="1" applyFill="1" applyBorder="1"/>
    <xf numFmtId="2" fontId="0" fillId="4" borderId="5" xfId="0" applyNumberFormat="1" applyFill="1" applyBorder="1"/>
    <xf numFmtId="1" fontId="0" fillId="4" borderId="5" xfId="0" applyNumberFormat="1" applyFill="1" applyBorder="1"/>
    <xf numFmtId="4" fontId="0" fillId="5" borderId="5" xfId="0" applyNumberFormat="1" applyFill="1" applyBorder="1"/>
    <xf numFmtId="2" fontId="0" fillId="5" borderId="5" xfId="0" applyNumberFormat="1" applyFill="1" applyBorder="1"/>
    <xf numFmtId="1" fontId="0" fillId="5" borderId="5" xfId="0" applyNumberFormat="1" applyFill="1" applyBorder="1"/>
    <xf numFmtId="0" fontId="0" fillId="5" borderId="5" xfId="0" applyFill="1" applyBorder="1"/>
    <xf numFmtId="0" fontId="17" fillId="4" borderId="5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4" fontId="0" fillId="0" borderId="0" xfId="0" applyNumberFormat="1"/>
    <xf numFmtId="1" fontId="22" fillId="3" borderId="0" xfId="0" applyNumberFormat="1" applyFont="1" applyFill="1" applyBorder="1" applyAlignment="1">
      <alignment horizontal="center"/>
    </xf>
    <xf numFmtId="0" fontId="27" fillId="0" borderId="0" xfId="0" applyFont="1"/>
    <xf numFmtId="2" fontId="9" fillId="6" borderId="4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/>
    </xf>
    <xf numFmtId="4" fontId="9" fillId="7" borderId="6" xfId="0" applyNumberFormat="1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2" fontId="9" fillId="7" borderId="6" xfId="0" applyNumberFormat="1" applyFont="1" applyFill="1" applyBorder="1" applyAlignment="1">
      <alignment horizontal="center" vertical="center"/>
    </xf>
    <xf numFmtId="1" fontId="9" fillId="7" borderId="6" xfId="0" applyNumberFormat="1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16" fontId="10" fillId="3" borderId="8" xfId="0" quotePrefix="1" applyNumberFormat="1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vertical="center"/>
    </xf>
    <xf numFmtId="0" fontId="9" fillId="7" borderId="9" xfId="0" applyFont="1" applyFill="1" applyBorder="1" applyAlignment="1">
      <alignment vertical="center"/>
    </xf>
    <xf numFmtId="0" fontId="7" fillId="3" borderId="0" xfId="0" applyFont="1" applyFill="1" applyBorder="1" applyAlignment="1"/>
    <xf numFmtId="0" fontId="8" fillId="3" borderId="0" xfId="0" applyFont="1" applyFill="1" applyBorder="1" applyAlignment="1"/>
    <xf numFmtId="0" fontId="9" fillId="6" borderId="13" xfId="0" applyFont="1" applyFill="1" applyBorder="1"/>
    <xf numFmtId="166" fontId="9" fillId="6" borderId="13" xfId="0" applyNumberFormat="1" applyFont="1" applyFill="1" applyBorder="1" applyAlignment="1">
      <alignment horizontal="center"/>
    </xf>
    <xf numFmtId="167" fontId="9" fillId="0" borderId="4" xfId="0" applyNumberFormat="1" applyFont="1" applyFill="1" applyBorder="1" applyAlignment="1">
      <alignment horizontal="center"/>
    </xf>
    <xf numFmtId="0" fontId="9" fillId="0" borderId="13" xfId="0" applyFont="1" applyFill="1" applyBorder="1" applyAlignment="1">
      <alignment horizontal="left" vertical="center"/>
    </xf>
    <xf numFmtId="2" fontId="9" fillId="0" borderId="4" xfId="0" applyNumberFormat="1" applyFont="1" applyFill="1" applyBorder="1" applyAlignment="1">
      <alignment horizontal="center" vertical="center"/>
    </xf>
    <xf numFmtId="0" fontId="24" fillId="3" borderId="0" xfId="0" applyFont="1" applyFill="1" applyAlignment="1"/>
    <xf numFmtId="0" fontId="19" fillId="3" borderId="0" xfId="0" applyFont="1" applyFill="1"/>
    <xf numFmtId="0" fontId="24" fillId="3" borderId="0" xfId="0" applyFont="1" applyFill="1" applyBorder="1" applyAlignment="1"/>
    <xf numFmtId="0" fontId="18" fillId="3" borderId="14" xfId="0" applyFont="1" applyFill="1" applyBorder="1" applyAlignment="1">
      <alignment horizontal="left"/>
    </xf>
    <xf numFmtId="0" fontId="24" fillId="3" borderId="14" xfId="0" applyFont="1" applyFill="1" applyBorder="1" applyAlignment="1"/>
    <xf numFmtId="0" fontId="24" fillId="3" borderId="0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" fontId="18" fillId="3" borderId="0" xfId="0" quotePrefix="1" applyNumberFormat="1" applyFont="1" applyFill="1" applyBorder="1" applyAlignment="1"/>
    <xf numFmtId="0" fontId="18" fillId="3" borderId="0" xfId="0" applyFont="1" applyFill="1" applyBorder="1" applyAlignment="1"/>
    <xf numFmtId="0" fontId="18" fillId="3" borderId="0" xfId="0" applyFont="1" applyFill="1"/>
    <xf numFmtId="16" fontId="18" fillId="3" borderId="0" xfId="0" applyNumberFormat="1" applyFont="1" applyFill="1" applyBorder="1" applyAlignment="1">
      <alignment horizontal="right"/>
    </xf>
    <xf numFmtId="16" fontId="18" fillId="3" borderId="0" xfId="0" applyNumberFormat="1" applyFont="1" applyFill="1" applyBorder="1" applyAlignment="1"/>
    <xf numFmtId="0" fontId="18" fillId="3" borderId="0" xfId="0" applyFont="1" applyFill="1" applyBorder="1"/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0" fontId="19" fillId="3" borderId="15" xfId="0" applyFont="1" applyFill="1" applyBorder="1"/>
    <xf numFmtId="0" fontId="25" fillId="3" borderId="0" xfId="0" applyFont="1" applyFill="1"/>
    <xf numFmtId="0" fontId="25" fillId="3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2" fontId="18" fillId="3" borderId="0" xfId="0" applyNumberFormat="1" applyFont="1" applyFill="1" applyAlignment="1">
      <alignment horizontal="right"/>
    </xf>
    <xf numFmtId="2" fontId="18" fillId="3" borderId="0" xfId="0" quotePrefix="1" applyNumberFormat="1" applyFont="1" applyFill="1" applyAlignment="1">
      <alignment horizontal="right"/>
    </xf>
    <xf numFmtId="3" fontId="18" fillId="3" borderId="0" xfId="0" applyNumberFormat="1" applyFont="1" applyFill="1" applyAlignment="1">
      <alignment horizontal="right"/>
    </xf>
    <xf numFmtId="3" fontId="18" fillId="3" borderId="0" xfId="0" applyNumberFormat="1" applyFont="1" applyFill="1"/>
    <xf numFmtId="167" fontId="18" fillId="3" borderId="0" xfId="0" applyNumberFormat="1" applyFont="1" applyFill="1" applyAlignment="1">
      <alignment horizontal="center"/>
    </xf>
    <xf numFmtId="167" fontId="18" fillId="3" borderId="0" xfId="0" applyNumberFormat="1" applyFont="1" applyFill="1" applyBorder="1"/>
    <xf numFmtId="2" fontId="9" fillId="0" borderId="5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7" fillId="3" borderId="16" xfId="0" applyFont="1" applyFill="1" applyBorder="1" applyAlignment="1"/>
    <xf numFmtId="0" fontId="7" fillId="3" borderId="16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right"/>
    </xf>
    <xf numFmtId="0" fontId="10" fillId="3" borderId="0" xfId="0" applyFont="1" applyFill="1" applyBorder="1" applyAlignment="1">
      <alignment horizontal="center"/>
    </xf>
    <xf numFmtId="16" fontId="10" fillId="3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/>
    <xf numFmtId="2" fontId="6" fillId="3" borderId="0" xfId="0" applyNumberFormat="1" applyFont="1" applyFill="1" applyBorder="1" applyAlignment="1"/>
    <xf numFmtId="0" fontId="28" fillId="0" borderId="0" xfId="0" applyFont="1" applyAlignment="1"/>
    <xf numFmtId="2" fontId="9" fillId="6" borderId="5" xfId="0" applyNumberFormat="1" applyFont="1" applyFill="1" applyBorder="1" applyAlignment="1">
      <alignment horizontal="center"/>
    </xf>
    <xf numFmtId="0" fontId="9" fillId="6" borderId="13" xfId="0" quotePrefix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1" fontId="9" fillId="6" borderId="5" xfId="0" applyNumberFormat="1" applyFont="1" applyFill="1" applyBorder="1" applyAlignment="1">
      <alignment horizontal="center"/>
    </xf>
    <xf numFmtId="164" fontId="9" fillId="6" borderId="4" xfId="1" applyNumberFormat="1" applyFont="1" applyFill="1" applyBorder="1" applyAlignment="1">
      <alignment horizontal="center"/>
    </xf>
    <xf numFmtId="164" fontId="9" fillId="6" borderId="18" xfId="1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2" fontId="9" fillId="6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67" fontId="9" fillId="7" borderId="6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center"/>
    </xf>
    <xf numFmtId="1" fontId="9" fillId="6" borderId="4" xfId="0" applyNumberFormat="1" applyFont="1" applyFill="1" applyBorder="1" applyAlignment="1">
      <alignment horizontal="center"/>
    </xf>
    <xf numFmtId="167" fontId="9" fillId="6" borderId="4" xfId="0" applyNumberFormat="1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6" fillId="0" borderId="5" xfId="2" applyFont="1" applyBorder="1" applyAlignment="1" applyProtection="1">
      <alignment horizontal="center"/>
    </xf>
    <xf numFmtId="16" fontId="18" fillId="0" borderId="0" xfId="0" applyNumberFormat="1" applyFont="1" applyFill="1" applyBorder="1" applyAlignment="1"/>
    <xf numFmtId="0" fontId="18" fillId="0" borderId="0" xfId="0" applyFont="1" applyFill="1"/>
    <xf numFmtId="0" fontId="20" fillId="0" borderId="0" xfId="0" applyFont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7" borderId="22" xfId="0" applyFont="1" applyFill="1" applyBorder="1" applyAlignment="1">
      <alignment horizontal="center"/>
    </xf>
    <xf numFmtId="17" fontId="5" fillId="3" borderId="30" xfId="0" applyNumberFormat="1" applyFont="1" applyFill="1" applyBorder="1" applyAlignment="1">
      <alignment horizontal="center"/>
    </xf>
    <xf numFmtId="0" fontId="9" fillId="7" borderId="23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16" fontId="10" fillId="3" borderId="26" xfId="0" quotePrefix="1" applyNumberFormat="1" applyFont="1" applyFill="1" applyBorder="1" applyAlignment="1">
      <alignment horizontal="center"/>
    </xf>
    <xf numFmtId="16" fontId="10" fillId="3" borderId="27" xfId="0" quotePrefix="1" applyNumberFormat="1" applyFont="1" applyFill="1" applyBorder="1" applyAlignment="1">
      <alignment horizontal="center"/>
    </xf>
    <xf numFmtId="16" fontId="10" fillId="3" borderId="8" xfId="0" quotePrefix="1" applyNumberFormat="1" applyFont="1" applyFill="1" applyBorder="1" applyAlignment="1">
      <alignment horizontal="center"/>
    </xf>
    <xf numFmtId="16" fontId="10" fillId="3" borderId="26" xfId="0" applyNumberFormat="1" applyFont="1" applyFill="1" applyBorder="1" applyAlignment="1">
      <alignment horizontal="center"/>
    </xf>
    <xf numFmtId="16" fontId="10" fillId="3" borderId="27" xfId="0" applyNumberFormat="1" applyFont="1" applyFill="1" applyBorder="1" applyAlignment="1">
      <alignment horizontal="center"/>
    </xf>
    <xf numFmtId="2" fontId="5" fillId="3" borderId="29" xfId="0" applyNumberFormat="1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43" fontId="6" fillId="3" borderId="0" xfId="1" applyFont="1" applyFill="1" applyBorder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center"/>
    </xf>
    <xf numFmtId="16" fontId="18" fillId="3" borderId="0" xfId="0" quotePrefix="1" applyNumberFormat="1" applyFont="1" applyFill="1" applyBorder="1" applyAlignment="1">
      <alignment horizontal="center"/>
    </xf>
    <xf numFmtId="0" fontId="25" fillId="3" borderId="0" xfId="0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798340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79834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798340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79834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342900</xdr:colOff>
      <xdr:row>3</xdr:row>
      <xdr:rowOff>38100</xdr:rowOff>
    </xdr:to>
    <xdr:pic>
      <xdr:nvPicPr>
        <xdr:cNvPr id="3798340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5</xdr:col>
      <xdr:colOff>600075</xdr:colOff>
      <xdr:row>3</xdr:row>
      <xdr:rowOff>38100</xdr:rowOff>
    </xdr:to>
    <xdr:pic>
      <xdr:nvPicPr>
        <xdr:cNvPr id="37983406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33350"/>
          <a:ext cx="942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430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430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430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430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342900</xdr:colOff>
      <xdr:row>3</xdr:row>
      <xdr:rowOff>38100</xdr:rowOff>
    </xdr:to>
    <xdr:pic>
      <xdr:nvPicPr>
        <xdr:cNvPr id="3814304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5</xdr:col>
      <xdr:colOff>600075</xdr:colOff>
      <xdr:row>3</xdr:row>
      <xdr:rowOff>38100</xdr:rowOff>
    </xdr:to>
    <xdr:pic>
      <xdr:nvPicPr>
        <xdr:cNvPr id="381430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33350"/>
          <a:ext cx="942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522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522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522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522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342900</xdr:colOff>
      <xdr:row>3</xdr:row>
      <xdr:rowOff>38100</xdr:rowOff>
    </xdr:to>
    <xdr:pic>
      <xdr:nvPicPr>
        <xdr:cNvPr id="3815225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5</xdr:col>
      <xdr:colOff>600075</xdr:colOff>
      <xdr:row>3</xdr:row>
      <xdr:rowOff>38100</xdr:rowOff>
    </xdr:to>
    <xdr:pic>
      <xdr:nvPicPr>
        <xdr:cNvPr id="3815225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33350"/>
          <a:ext cx="942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6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6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696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696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342900</xdr:colOff>
      <xdr:row>3</xdr:row>
      <xdr:rowOff>38100</xdr:rowOff>
    </xdr:to>
    <xdr:pic>
      <xdr:nvPicPr>
        <xdr:cNvPr id="3816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5</xdr:col>
      <xdr:colOff>600075</xdr:colOff>
      <xdr:row>3</xdr:row>
      <xdr:rowOff>38100</xdr:rowOff>
    </xdr:to>
    <xdr:pic>
      <xdr:nvPicPr>
        <xdr:cNvPr id="38169648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33350"/>
          <a:ext cx="942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7885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788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7885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788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342900</xdr:colOff>
      <xdr:row>3</xdr:row>
      <xdr:rowOff>38100</xdr:rowOff>
    </xdr:to>
    <xdr:pic>
      <xdr:nvPicPr>
        <xdr:cNvPr id="3817885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5</xdr:col>
      <xdr:colOff>600075</xdr:colOff>
      <xdr:row>3</xdr:row>
      <xdr:rowOff>38100</xdr:rowOff>
    </xdr:to>
    <xdr:pic>
      <xdr:nvPicPr>
        <xdr:cNvPr id="38178858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33350"/>
          <a:ext cx="942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962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962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9625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962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342900</xdr:colOff>
      <xdr:row>3</xdr:row>
      <xdr:rowOff>38100</xdr:rowOff>
    </xdr:to>
    <xdr:pic>
      <xdr:nvPicPr>
        <xdr:cNvPr id="381962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5</xdr:col>
      <xdr:colOff>600075</xdr:colOff>
      <xdr:row>3</xdr:row>
      <xdr:rowOff>38100</xdr:rowOff>
    </xdr:to>
    <xdr:pic>
      <xdr:nvPicPr>
        <xdr:cNvPr id="38196254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33350"/>
          <a:ext cx="942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2300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2300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2300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2300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342900</xdr:colOff>
      <xdr:row>3</xdr:row>
      <xdr:rowOff>38100</xdr:rowOff>
    </xdr:to>
    <xdr:pic>
      <xdr:nvPicPr>
        <xdr:cNvPr id="382300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5</xdr:col>
      <xdr:colOff>600075</xdr:colOff>
      <xdr:row>3</xdr:row>
      <xdr:rowOff>38100</xdr:rowOff>
    </xdr:to>
    <xdr:pic>
      <xdr:nvPicPr>
        <xdr:cNvPr id="3823002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33350"/>
          <a:ext cx="942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79926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79926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79926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79926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342900</xdr:colOff>
      <xdr:row>3</xdr:row>
      <xdr:rowOff>38100</xdr:rowOff>
    </xdr:to>
    <xdr:pic>
      <xdr:nvPicPr>
        <xdr:cNvPr id="379926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5</xdr:col>
      <xdr:colOff>600075</xdr:colOff>
      <xdr:row>3</xdr:row>
      <xdr:rowOff>38100</xdr:rowOff>
    </xdr:to>
    <xdr:pic>
      <xdr:nvPicPr>
        <xdr:cNvPr id="37992616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33350"/>
          <a:ext cx="942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110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110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110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110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342900</xdr:colOff>
      <xdr:row>3</xdr:row>
      <xdr:rowOff>38100</xdr:rowOff>
    </xdr:to>
    <xdr:pic>
      <xdr:nvPicPr>
        <xdr:cNvPr id="3801103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5</xdr:col>
      <xdr:colOff>600075</xdr:colOff>
      <xdr:row>3</xdr:row>
      <xdr:rowOff>38100</xdr:rowOff>
    </xdr:to>
    <xdr:pic>
      <xdr:nvPicPr>
        <xdr:cNvPr id="38011036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33350"/>
          <a:ext cx="942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2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2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202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202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342900</xdr:colOff>
      <xdr:row>3</xdr:row>
      <xdr:rowOff>38100</xdr:rowOff>
    </xdr:to>
    <xdr:pic>
      <xdr:nvPicPr>
        <xdr:cNvPr id="3802024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5</xdr:col>
      <xdr:colOff>600075</xdr:colOff>
      <xdr:row>3</xdr:row>
      <xdr:rowOff>38100</xdr:rowOff>
    </xdr:to>
    <xdr:pic>
      <xdr:nvPicPr>
        <xdr:cNvPr id="38020246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33350"/>
          <a:ext cx="942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376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376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376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376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342900</xdr:colOff>
      <xdr:row>3</xdr:row>
      <xdr:rowOff>38100</xdr:rowOff>
    </xdr:to>
    <xdr:pic>
      <xdr:nvPicPr>
        <xdr:cNvPr id="3803764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5</xdr:col>
      <xdr:colOff>600075</xdr:colOff>
      <xdr:row>3</xdr:row>
      <xdr:rowOff>38100</xdr:rowOff>
    </xdr:to>
    <xdr:pic>
      <xdr:nvPicPr>
        <xdr:cNvPr id="380376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33350"/>
          <a:ext cx="942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468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4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468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468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342900</xdr:colOff>
      <xdr:row>3</xdr:row>
      <xdr:rowOff>38100</xdr:rowOff>
    </xdr:to>
    <xdr:pic>
      <xdr:nvPicPr>
        <xdr:cNvPr id="3804685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5</xdr:col>
      <xdr:colOff>600075</xdr:colOff>
      <xdr:row>3</xdr:row>
      <xdr:rowOff>38100</xdr:rowOff>
    </xdr:to>
    <xdr:pic>
      <xdr:nvPicPr>
        <xdr:cNvPr id="3804685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33350"/>
          <a:ext cx="942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642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642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642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642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342900</xdr:colOff>
      <xdr:row>3</xdr:row>
      <xdr:rowOff>38100</xdr:rowOff>
    </xdr:to>
    <xdr:pic>
      <xdr:nvPicPr>
        <xdr:cNvPr id="380642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5</xdr:col>
      <xdr:colOff>600075</xdr:colOff>
      <xdr:row>3</xdr:row>
      <xdr:rowOff>38100</xdr:rowOff>
    </xdr:to>
    <xdr:pic>
      <xdr:nvPicPr>
        <xdr:cNvPr id="38064248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33350"/>
          <a:ext cx="942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990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990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990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0990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342900</xdr:colOff>
      <xdr:row>3</xdr:row>
      <xdr:rowOff>38100</xdr:rowOff>
    </xdr:to>
    <xdr:pic>
      <xdr:nvPicPr>
        <xdr:cNvPr id="3809903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5</xdr:col>
      <xdr:colOff>600075</xdr:colOff>
      <xdr:row>3</xdr:row>
      <xdr:rowOff>38100</xdr:rowOff>
    </xdr:to>
    <xdr:pic>
      <xdr:nvPicPr>
        <xdr:cNvPr id="38099040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33350"/>
          <a:ext cx="942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082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082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082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pic>
      <xdr:nvPicPr>
        <xdr:cNvPr id="381082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3335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342900</xdr:colOff>
      <xdr:row>3</xdr:row>
      <xdr:rowOff>38100</xdr:rowOff>
    </xdr:to>
    <xdr:pic>
      <xdr:nvPicPr>
        <xdr:cNvPr id="381082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5</xdr:col>
      <xdr:colOff>600075</xdr:colOff>
      <xdr:row>3</xdr:row>
      <xdr:rowOff>38100</xdr:rowOff>
    </xdr:to>
    <xdr:pic>
      <xdr:nvPicPr>
        <xdr:cNvPr id="38108250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33350"/>
          <a:ext cx="942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"/>
  <sheetViews>
    <sheetView zoomScaleNormal="100" workbookViewId="0">
      <selection activeCell="B11" sqref="B11"/>
    </sheetView>
  </sheetViews>
  <sheetFormatPr defaultRowHeight="12.75" x14ac:dyDescent="0.2"/>
  <cols>
    <col min="1" max="1" width="11.42578125" bestFit="1" customWidth="1"/>
    <col min="2" max="2" width="10.140625" bestFit="1" customWidth="1"/>
    <col min="17" max="17" width="18.85546875" customWidth="1"/>
  </cols>
  <sheetData>
    <row r="1" spans="1:17" ht="18" x14ac:dyDescent="0.25">
      <c r="A1" s="122" t="s">
        <v>31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</row>
    <row r="2" spans="1:17" ht="13.5" thickBot="1" x14ac:dyDescent="0.25"/>
    <row r="3" spans="1:17" ht="13.5" thickTop="1" x14ac:dyDescent="0.2">
      <c r="A3" s="123" t="s">
        <v>10</v>
      </c>
      <c r="B3" s="1" t="s">
        <v>1</v>
      </c>
      <c r="C3" s="2" t="s">
        <v>2</v>
      </c>
      <c r="D3" s="2" t="s">
        <v>3</v>
      </c>
      <c r="E3" s="125" t="s">
        <v>4</v>
      </c>
      <c r="F3" s="126"/>
      <c r="G3" s="125" t="s">
        <v>5</v>
      </c>
      <c r="H3" s="126"/>
      <c r="I3" s="125" t="s">
        <v>6</v>
      </c>
      <c r="J3" s="126"/>
      <c r="K3" s="125" t="s">
        <v>7</v>
      </c>
      <c r="L3" s="126"/>
      <c r="M3" s="125" t="s">
        <v>8</v>
      </c>
      <c r="N3" s="127"/>
      <c r="O3" s="127"/>
      <c r="P3" s="127"/>
      <c r="Q3" s="128" t="s">
        <v>9</v>
      </c>
    </row>
    <row r="4" spans="1:17" ht="27" customHeight="1" x14ac:dyDescent="0.2">
      <c r="A4" s="124"/>
      <c r="B4" s="3" t="s">
        <v>11</v>
      </c>
      <c r="C4" s="4" t="s">
        <v>12</v>
      </c>
      <c r="D4" s="4" t="s">
        <v>13</v>
      </c>
      <c r="E4" s="4" t="s">
        <v>13</v>
      </c>
      <c r="F4" s="27" t="s">
        <v>12</v>
      </c>
      <c r="G4" s="4" t="s">
        <v>13</v>
      </c>
      <c r="H4" s="27" t="s">
        <v>12</v>
      </c>
      <c r="I4" s="4" t="s">
        <v>13</v>
      </c>
      <c r="J4" s="27" t="s">
        <v>12</v>
      </c>
      <c r="K4" s="4" t="s">
        <v>13</v>
      </c>
      <c r="L4" s="27" t="s">
        <v>12</v>
      </c>
      <c r="M4" s="4" t="s">
        <v>13</v>
      </c>
      <c r="N4" s="4" t="s">
        <v>29</v>
      </c>
      <c r="O4" s="27" t="s">
        <v>12</v>
      </c>
      <c r="P4" s="4" t="s">
        <v>30</v>
      </c>
      <c r="Q4" s="129"/>
    </row>
    <row r="5" spans="1:17" ht="18.75" customHeight="1" x14ac:dyDescent="0.2">
      <c r="A5" s="36" t="s">
        <v>89</v>
      </c>
      <c r="B5" s="29">
        <f>'MCV-LS'!G52</f>
        <v>81912.042000000001</v>
      </c>
      <c r="C5" s="30">
        <f>'MCV-LS'!K52</f>
        <v>16.36439493975745</v>
      </c>
      <c r="D5" s="30">
        <f>'MCV-LS'!L52</f>
        <v>11.693241006127035</v>
      </c>
      <c r="E5" s="30">
        <f>'MCV-LS'!M52</f>
        <v>5.4342419259917847</v>
      </c>
      <c r="F5" s="30">
        <f>'MCV-LS'!N52</f>
        <v>5.145968568760722</v>
      </c>
      <c r="G5" s="30">
        <f>'MCV-LS'!O52</f>
        <v>40.380078512876032</v>
      </c>
      <c r="H5" s="30">
        <f>'MCV-LS'!P52</f>
        <v>38.243775740685749</v>
      </c>
      <c r="I5" s="30">
        <f>'MCV-LS'!Q52</f>
        <v>42.492438555005137</v>
      </c>
      <c r="J5" s="30">
        <f>'MCV-LS'!R52</f>
        <v>40.245860750796083</v>
      </c>
      <c r="K5" s="30">
        <f>'MCV-LS'!S52</f>
        <v>0.53420920162141727</v>
      </c>
      <c r="L5" s="30">
        <f>'MCV-LS'!T52</f>
        <v>0.50593395036086042</v>
      </c>
      <c r="M5" s="31">
        <f>'MCV-LS'!U52</f>
        <v>6315.7607929002679</v>
      </c>
      <c r="N5" s="31">
        <f>'MCV-LS'!V52</f>
        <v>7152.068863709741</v>
      </c>
      <c r="O5" s="31">
        <f>'MCV-LS'!W52</f>
        <v>5981.8164042717544</v>
      </c>
      <c r="P5" s="31">
        <f>'MCV-LS'!X52</f>
        <v>7621.4293201380506</v>
      </c>
      <c r="Q5" s="28"/>
    </row>
    <row r="6" spans="1:17" ht="18.75" customHeight="1" x14ac:dyDescent="0.2">
      <c r="A6" s="37" t="s">
        <v>90</v>
      </c>
      <c r="B6" s="32">
        <f>'MCV-HS '!G31</f>
        <v>30888.446</v>
      </c>
      <c r="C6" s="33">
        <f>'MCV-HS '!K31</f>
        <v>14.461363758150863</v>
      </c>
      <c r="D6" s="33">
        <f>'MCV-HS '!L31</f>
        <v>10.048116202090581</v>
      </c>
      <c r="E6" s="33">
        <f>'MCV-HS '!M31</f>
        <v>4.5375836638074958</v>
      </c>
      <c r="F6" s="33">
        <f>'MCV-HS '!N31</f>
        <v>4.3110317881099558</v>
      </c>
      <c r="G6" s="33">
        <f>'MCV-HS '!O31</f>
        <v>41.072251906424817</v>
      </c>
      <c r="H6" s="33">
        <f>'MCV-HS '!P31</f>
        <v>39.057829817811225</v>
      </c>
      <c r="I6" s="33">
        <f>'MCV-HS '!Q31</f>
        <v>44.342048227677111</v>
      </c>
      <c r="J6" s="33">
        <f>'MCV-HS '!R31</f>
        <v>42.169774635927944</v>
      </c>
      <c r="K6" s="33">
        <f>'MCV-HS '!S31</f>
        <v>1.3364221330525985</v>
      </c>
      <c r="L6" s="33">
        <f>'MCV-HS '!T31</f>
        <v>1.2707063948275878</v>
      </c>
      <c r="M6" s="34">
        <f>'MCV-HS '!U31</f>
        <v>6587.1618901449438</v>
      </c>
      <c r="N6" s="34">
        <f>'MCV-HS '!V31</f>
        <v>7322.9903233810473</v>
      </c>
      <c r="O6" s="34">
        <f>'MCV-HS '!W31</f>
        <v>6264.135273519054</v>
      </c>
      <c r="P6" s="34">
        <f>'MCV-HS '!X31</f>
        <v>7712.2809578568149</v>
      </c>
      <c r="Q6" s="35"/>
    </row>
    <row r="7" spans="1:17" x14ac:dyDescent="0.2">
      <c r="B7" s="38">
        <f>SUM(B5:B6)</f>
        <v>112800.488</v>
      </c>
    </row>
  </sheetData>
  <mergeCells count="8">
    <mergeCell ref="A1:Q1"/>
    <mergeCell ref="A3:A4"/>
    <mergeCell ref="E3:F3"/>
    <mergeCell ref="G3:H3"/>
    <mergeCell ref="I3:J3"/>
    <mergeCell ref="K3:L3"/>
    <mergeCell ref="M3:P3"/>
    <mergeCell ref="Q3:Q4"/>
  </mergeCells>
  <phoneticPr fontId="2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C16" sqref="C16"/>
    </sheetView>
  </sheetViews>
  <sheetFormatPr defaultRowHeight="12.75" x14ac:dyDescent="0.2"/>
  <cols>
    <col min="1" max="1" width="11.140625" style="67" customWidth="1"/>
    <col min="2" max="2" width="20.5703125" style="67" bestFit="1" customWidth="1"/>
    <col min="3" max="3" width="16.42578125" style="67" customWidth="1"/>
    <col min="4" max="4" width="15.140625" style="67" customWidth="1"/>
    <col min="5" max="16384" width="9.140625" style="67"/>
  </cols>
  <sheetData>
    <row r="1" spans="1:6" x14ac:dyDescent="0.2">
      <c r="A1" s="66"/>
      <c r="B1" s="66"/>
      <c r="C1" s="66"/>
      <c r="D1" s="66"/>
      <c r="E1" s="66"/>
      <c r="F1" s="66"/>
    </row>
    <row r="2" spans="1:6" x14ac:dyDescent="0.2">
      <c r="A2" s="66"/>
      <c r="B2" s="66"/>
      <c r="C2" s="66"/>
      <c r="D2" s="66"/>
      <c r="E2" s="66"/>
      <c r="F2" s="66"/>
    </row>
    <row r="3" spans="1:6" x14ac:dyDescent="0.2">
      <c r="A3" s="66"/>
      <c r="B3" s="66"/>
      <c r="C3" s="66"/>
      <c r="D3" s="66"/>
      <c r="E3" s="66"/>
      <c r="F3" s="66"/>
    </row>
    <row r="4" spans="1:6" ht="15" customHeight="1" x14ac:dyDescent="0.2">
      <c r="A4" s="154" t="s">
        <v>58</v>
      </c>
      <c r="B4" s="154"/>
      <c r="C4" s="154"/>
      <c r="D4" s="154"/>
      <c r="E4" s="155" t="s">
        <v>100</v>
      </c>
      <c r="F4" s="155"/>
    </row>
    <row r="5" spans="1:6" ht="12.75" customHeight="1" thickBot="1" x14ac:dyDescent="0.25">
      <c r="A5" s="69"/>
      <c r="B5" s="69"/>
      <c r="C5" s="69"/>
      <c r="D5" s="69"/>
      <c r="E5" s="70"/>
      <c r="F5" s="70"/>
    </row>
    <row r="6" spans="1:6" ht="13.5" thickTop="1" x14ac:dyDescent="0.2">
      <c r="A6" s="71"/>
      <c r="B6" s="71"/>
      <c r="C6" s="71"/>
      <c r="D6" s="71"/>
      <c r="E6" s="71"/>
      <c r="F6" s="68"/>
    </row>
    <row r="7" spans="1:6" x14ac:dyDescent="0.2">
      <c r="A7" s="156" t="s">
        <v>59</v>
      </c>
      <c r="B7" s="156"/>
      <c r="C7" s="156"/>
      <c r="D7" s="156"/>
      <c r="E7" s="156"/>
      <c r="F7" s="156"/>
    </row>
    <row r="8" spans="1:6" x14ac:dyDescent="0.2">
      <c r="A8" s="157"/>
      <c r="B8" s="157"/>
      <c r="C8" s="157"/>
      <c r="D8" s="157"/>
      <c r="E8" s="73"/>
      <c r="F8" s="74"/>
    </row>
    <row r="9" spans="1:6" x14ac:dyDescent="0.2">
      <c r="A9" s="75" t="s">
        <v>60</v>
      </c>
      <c r="B9" s="76"/>
      <c r="C9" s="77" t="s">
        <v>187</v>
      </c>
      <c r="D9" s="77"/>
      <c r="E9" s="77"/>
      <c r="F9" s="77"/>
    </row>
    <row r="10" spans="1:6" x14ac:dyDescent="0.2">
      <c r="A10" s="75" t="s">
        <v>61</v>
      </c>
      <c r="B10" s="76"/>
      <c r="C10" s="77" t="s">
        <v>188</v>
      </c>
      <c r="D10" s="77"/>
      <c r="E10" s="77"/>
      <c r="F10" s="77"/>
    </row>
    <row r="11" spans="1:6" x14ac:dyDescent="0.2">
      <c r="A11" s="75" t="s">
        <v>62</v>
      </c>
      <c r="B11" s="76"/>
      <c r="C11" s="77" t="s">
        <v>63</v>
      </c>
      <c r="D11" s="77"/>
      <c r="E11" s="77"/>
      <c r="F11" s="77"/>
    </row>
    <row r="12" spans="1:6" x14ac:dyDescent="0.2">
      <c r="A12" s="75" t="s">
        <v>64</v>
      </c>
      <c r="B12" s="76"/>
      <c r="C12" s="77" t="s">
        <v>193</v>
      </c>
      <c r="D12" s="77"/>
      <c r="E12" s="77"/>
      <c r="F12" s="77"/>
    </row>
    <row r="13" spans="1:6" x14ac:dyDescent="0.2">
      <c r="A13" s="75" t="s">
        <v>65</v>
      </c>
      <c r="B13" s="76"/>
      <c r="C13" s="120" t="s">
        <v>196</v>
      </c>
      <c r="D13" s="77"/>
      <c r="E13" s="77"/>
      <c r="F13" s="77"/>
    </row>
    <row r="14" spans="1:6" x14ac:dyDescent="0.2">
      <c r="A14" s="75" t="s">
        <v>66</v>
      </c>
      <c r="B14" s="26"/>
      <c r="C14" s="75" t="s">
        <v>189</v>
      </c>
      <c r="D14" s="75"/>
    </row>
    <row r="15" spans="1:6" x14ac:dyDescent="0.2">
      <c r="A15" s="75" t="s">
        <v>67</v>
      </c>
      <c r="B15" s="26"/>
      <c r="C15" s="121" t="s">
        <v>197</v>
      </c>
      <c r="D15" s="75"/>
    </row>
    <row r="16" spans="1:6" x14ac:dyDescent="0.2">
      <c r="A16" s="75" t="s">
        <v>68</v>
      </c>
      <c r="B16" s="26"/>
      <c r="C16" s="75" t="s">
        <v>147</v>
      </c>
      <c r="D16" s="75"/>
    </row>
    <row r="17" spans="1:9" x14ac:dyDescent="0.2">
      <c r="A17" s="78" t="s">
        <v>69</v>
      </c>
      <c r="B17" s="72"/>
      <c r="C17" s="75" t="s">
        <v>172</v>
      </c>
      <c r="D17" s="78"/>
      <c r="E17" s="25"/>
      <c r="F17" s="25"/>
    </row>
    <row r="18" spans="1:9" x14ac:dyDescent="0.2">
      <c r="A18" s="78" t="s">
        <v>70</v>
      </c>
      <c r="B18" s="72"/>
      <c r="C18" s="75" t="s">
        <v>101</v>
      </c>
      <c r="D18" s="78"/>
      <c r="E18" s="25"/>
      <c r="F18" s="25"/>
    </row>
    <row r="19" spans="1:9" ht="13.5" thickBot="1" x14ac:dyDescent="0.25">
      <c r="A19" s="79"/>
      <c r="B19" s="80"/>
      <c r="C19" s="79"/>
      <c r="D19" s="79"/>
      <c r="E19" s="81"/>
      <c r="F19" s="81"/>
      <c r="I19" s="75"/>
    </row>
    <row r="20" spans="1:9" x14ac:dyDescent="0.2">
      <c r="A20" s="78"/>
      <c r="B20" s="72"/>
      <c r="C20" s="78"/>
      <c r="D20" s="78"/>
      <c r="E20" s="25"/>
      <c r="F20" s="25"/>
    </row>
    <row r="21" spans="1:9" x14ac:dyDescent="0.2">
      <c r="A21" s="78"/>
      <c r="B21" s="72"/>
      <c r="C21" s="78"/>
      <c r="D21" s="78"/>
      <c r="E21" s="25"/>
      <c r="F21" s="25"/>
    </row>
    <row r="22" spans="1:9" x14ac:dyDescent="0.2">
      <c r="A22" s="78"/>
      <c r="B22" s="72"/>
      <c r="C22" s="78"/>
      <c r="D22" s="78"/>
      <c r="E22" s="25"/>
      <c r="F22" s="25"/>
    </row>
    <row r="23" spans="1:9" x14ac:dyDescent="0.2">
      <c r="A23" s="82" t="s">
        <v>148</v>
      </c>
      <c r="B23" s="26"/>
      <c r="C23" s="75"/>
      <c r="D23" s="75"/>
    </row>
    <row r="24" spans="1:9" x14ac:dyDescent="0.2">
      <c r="A24" s="75"/>
      <c r="B24" s="83" t="s">
        <v>71</v>
      </c>
      <c r="C24" s="82"/>
      <c r="D24" s="158" t="s">
        <v>72</v>
      </c>
      <c r="E24" s="158"/>
      <c r="F24" s="82" t="s">
        <v>27</v>
      </c>
    </row>
    <row r="25" spans="1:9" x14ac:dyDescent="0.2">
      <c r="A25" s="75"/>
      <c r="B25" s="84" t="s">
        <v>73</v>
      </c>
      <c r="C25" s="26" t="s">
        <v>74</v>
      </c>
      <c r="D25" s="85">
        <v>14.6</v>
      </c>
      <c r="F25" s="75" t="s">
        <v>85</v>
      </c>
    </row>
    <row r="26" spans="1:9" x14ac:dyDescent="0.2">
      <c r="A26" s="75"/>
      <c r="B26" s="84" t="s">
        <v>75</v>
      </c>
      <c r="C26" s="26" t="s">
        <v>76</v>
      </c>
      <c r="D26" s="86">
        <v>9.8699999999999992</v>
      </c>
      <c r="F26" s="75" t="s">
        <v>86</v>
      </c>
    </row>
    <row r="27" spans="1:9" x14ac:dyDescent="0.2">
      <c r="A27" s="75"/>
      <c r="B27" s="84" t="s">
        <v>77</v>
      </c>
      <c r="C27" s="26" t="s">
        <v>76</v>
      </c>
      <c r="D27" s="85">
        <v>5.34</v>
      </c>
      <c r="F27" s="75" t="s">
        <v>86</v>
      </c>
    </row>
    <row r="28" spans="1:9" x14ac:dyDescent="0.2">
      <c r="A28" s="75"/>
      <c r="B28" s="84" t="s">
        <v>78</v>
      </c>
      <c r="C28" s="26" t="s">
        <v>76</v>
      </c>
      <c r="D28" s="85">
        <v>41.61</v>
      </c>
      <c r="F28" s="75" t="s">
        <v>86</v>
      </c>
    </row>
    <row r="29" spans="1:9" x14ac:dyDescent="0.2">
      <c r="A29" s="75"/>
      <c r="B29" s="84" t="s">
        <v>79</v>
      </c>
      <c r="C29" s="26" t="s">
        <v>76</v>
      </c>
      <c r="D29" s="85">
        <f>100-D26-D27-D28</f>
        <v>43.179999999999993</v>
      </c>
      <c r="F29" s="75" t="s">
        <v>86</v>
      </c>
    </row>
    <row r="30" spans="1:9" x14ac:dyDescent="0.2">
      <c r="A30" s="75"/>
      <c r="B30" s="84" t="s">
        <v>80</v>
      </c>
      <c r="C30" s="26" t="s">
        <v>76</v>
      </c>
      <c r="D30" s="85">
        <v>1.23</v>
      </c>
      <c r="F30" s="75" t="s">
        <v>88</v>
      </c>
    </row>
    <row r="31" spans="1:9" x14ac:dyDescent="0.2">
      <c r="A31" s="75"/>
      <c r="B31" s="84" t="s">
        <v>81</v>
      </c>
      <c r="C31" s="26" t="s">
        <v>76</v>
      </c>
      <c r="D31" s="87">
        <v>6494</v>
      </c>
      <c r="F31" s="75" t="s">
        <v>87</v>
      </c>
    </row>
    <row r="32" spans="1:9" x14ac:dyDescent="0.2">
      <c r="A32" s="75"/>
      <c r="B32" s="84" t="s">
        <v>81</v>
      </c>
      <c r="C32" s="26" t="s">
        <v>82</v>
      </c>
      <c r="D32" s="88">
        <f>D31*100/(100-D26)</f>
        <v>7205.1481193831132</v>
      </c>
      <c r="F32" s="75" t="s">
        <v>87</v>
      </c>
    </row>
    <row r="33" spans="1:6" x14ac:dyDescent="0.2">
      <c r="A33" s="75"/>
      <c r="B33" s="84" t="s">
        <v>81</v>
      </c>
      <c r="C33" s="26" t="s">
        <v>74</v>
      </c>
      <c r="D33" s="88">
        <f>D31*(100-D25)/(100-D26)</f>
        <v>6153.1964939531799</v>
      </c>
      <c r="F33" s="75" t="s">
        <v>87</v>
      </c>
    </row>
    <row r="34" spans="1:6" ht="13.5" customHeight="1" x14ac:dyDescent="0.2">
      <c r="A34" s="75"/>
      <c r="B34" s="84" t="s">
        <v>81</v>
      </c>
      <c r="C34" s="26" t="s">
        <v>83</v>
      </c>
      <c r="D34" s="88">
        <f>D31*100/(100-D26-D27)</f>
        <v>7658.9220426937145</v>
      </c>
      <c r="F34" s="75" t="s">
        <v>87</v>
      </c>
    </row>
    <row r="38" spans="1:6" x14ac:dyDescent="0.2">
      <c r="A38" s="75" t="s">
        <v>173</v>
      </c>
    </row>
    <row r="39" spans="1:6" x14ac:dyDescent="0.2">
      <c r="A39" s="75" t="s">
        <v>84</v>
      </c>
    </row>
    <row r="45" spans="1:6" x14ac:dyDescent="0.2">
      <c r="A45" s="158" t="s">
        <v>98</v>
      </c>
      <c r="B45" s="158"/>
    </row>
    <row r="46" spans="1:6" x14ac:dyDescent="0.2">
      <c r="A46" s="153" t="s">
        <v>99</v>
      </c>
      <c r="B46" s="153"/>
    </row>
  </sheetData>
  <mergeCells count="7">
    <mergeCell ref="A46:B46"/>
    <mergeCell ref="A4:D4"/>
    <mergeCell ref="E4:F4"/>
    <mergeCell ref="A7:F7"/>
    <mergeCell ref="A8:D8"/>
    <mergeCell ref="D24:E24"/>
    <mergeCell ref="A45:B4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4" workbookViewId="0">
      <selection activeCell="D31" sqref="D31"/>
    </sheetView>
  </sheetViews>
  <sheetFormatPr defaultRowHeight="12.75" x14ac:dyDescent="0.2"/>
  <cols>
    <col min="1" max="1" width="11.140625" style="67" customWidth="1"/>
    <col min="2" max="2" width="20.5703125" style="67" bestFit="1" customWidth="1"/>
    <col min="3" max="3" width="16.42578125" style="67" customWidth="1"/>
    <col min="4" max="4" width="15.140625" style="67" customWidth="1"/>
    <col min="5" max="16384" width="9.140625" style="67"/>
  </cols>
  <sheetData>
    <row r="1" spans="1:6" x14ac:dyDescent="0.2">
      <c r="A1" s="66"/>
      <c r="B1" s="66"/>
      <c r="C1" s="66"/>
      <c r="D1" s="66"/>
      <c r="E1" s="66"/>
      <c r="F1" s="66"/>
    </row>
    <row r="2" spans="1:6" x14ac:dyDescent="0.2">
      <c r="A2" s="66"/>
      <c r="B2" s="66"/>
      <c r="C2" s="66"/>
      <c r="D2" s="66"/>
      <c r="E2" s="66"/>
      <c r="F2" s="66"/>
    </row>
    <row r="3" spans="1:6" x14ac:dyDescent="0.2">
      <c r="A3" s="66"/>
      <c r="B3" s="66"/>
      <c r="C3" s="66"/>
      <c r="D3" s="66"/>
      <c r="E3" s="66"/>
      <c r="F3" s="66"/>
    </row>
    <row r="4" spans="1:6" ht="15" customHeight="1" x14ac:dyDescent="0.2">
      <c r="A4" s="154" t="s">
        <v>58</v>
      </c>
      <c r="B4" s="154"/>
      <c r="C4" s="154"/>
      <c r="D4" s="154"/>
      <c r="E4" s="155" t="s">
        <v>100</v>
      </c>
      <c r="F4" s="155"/>
    </row>
    <row r="5" spans="1:6" ht="12.75" customHeight="1" thickBot="1" x14ac:dyDescent="0.25">
      <c r="A5" s="69"/>
      <c r="B5" s="69"/>
      <c r="C5" s="69"/>
      <c r="D5" s="69"/>
      <c r="E5" s="70"/>
      <c r="F5" s="70"/>
    </row>
    <row r="6" spans="1:6" ht="13.5" thickTop="1" x14ac:dyDescent="0.2">
      <c r="A6" s="71"/>
      <c r="B6" s="71"/>
      <c r="C6" s="71"/>
      <c r="D6" s="71"/>
      <c r="E6" s="71"/>
      <c r="F6" s="68"/>
    </row>
    <row r="7" spans="1:6" x14ac:dyDescent="0.2">
      <c r="A7" s="156" t="s">
        <v>59</v>
      </c>
      <c r="B7" s="156"/>
      <c r="C7" s="156"/>
      <c r="D7" s="156"/>
      <c r="E7" s="156"/>
      <c r="F7" s="156"/>
    </row>
    <row r="8" spans="1:6" x14ac:dyDescent="0.2">
      <c r="A8" s="157"/>
      <c r="B8" s="157"/>
      <c r="C8" s="157"/>
      <c r="D8" s="157"/>
      <c r="E8" s="73"/>
      <c r="F8" s="74"/>
    </row>
    <row r="9" spans="1:6" x14ac:dyDescent="0.2">
      <c r="A9" s="75" t="s">
        <v>60</v>
      </c>
      <c r="B9" s="76"/>
      <c r="C9" s="77" t="s">
        <v>204</v>
      </c>
      <c r="D9" s="77"/>
      <c r="E9" s="77"/>
      <c r="F9" s="77"/>
    </row>
    <row r="10" spans="1:6" x14ac:dyDescent="0.2">
      <c r="A10" s="75" t="s">
        <v>61</v>
      </c>
      <c r="B10" s="76"/>
      <c r="C10" s="77" t="s">
        <v>205</v>
      </c>
      <c r="D10" s="77"/>
      <c r="E10" s="77"/>
      <c r="F10" s="77"/>
    </row>
    <row r="11" spans="1:6" x14ac:dyDescent="0.2">
      <c r="A11" s="75" t="s">
        <v>62</v>
      </c>
      <c r="B11" s="76"/>
      <c r="C11" s="77" t="s">
        <v>63</v>
      </c>
      <c r="D11" s="77"/>
      <c r="E11" s="77"/>
      <c r="F11" s="77"/>
    </row>
    <row r="12" spans="1:6" x14ac:dyDescent="0.2">
      <c r="A12" s="75" t="s">
        <v>64</v>
      </c>
      <c r="B12" s="76"/>
      <c r="C12" s="77" t="s">
        <v>193</v>
      </c>
      <c r="D12" s="77"/>
      <c r="E12" s="77"/>
      <c r="F12" s="77"/>
    </row>
    <row r="13" spans="1:6" x14ac:dyDescent="0.2">
      <c r="A13" s="75" t="s">
        <v>65</v>
      </c>
      <c r="B13" s="76"/>
      <c r="C13" s="120" t="s">
        <v>206</v>
      </c>
      <c r="D13" s="77"/>
      <c r="E13" s="77"/>
      <c r="F13" s="77"/>
    </row>
    <row r="14" spans="1:6" x14ac:dyDescent="0.2">
      <c r="A14" s="75" t="s">
        <v>66</v>
      </c>
      <c r="B14" s="26"/>
      <c r="C14" s="75" t="s">
        <v>207</v>
      </c>
      <c r="D14" s="75"/>
    </row>
    <row r="15" spans="1:6" x14ac:dyDescent="0.2">
      <c r="A15" s="75" t="s">
        <v>67</v>
      </c>
      <c r="B15" s="26"/>
      <c r="C15" s="121" t="s">
        <v>208</v>
      </c>
      <c r="D15" s="75"/>
    </row>
    <row r="16" spans="1:6" x14ac:dyDescent="0.2">
      <c r="A16" s="75" t="s">
        <v>68</v>
      </c>
      <c r="B16" s="26"/>
      <c r="C16" s="75" t="s">
        <v>172</v>
      </c>
      <c r="D16" s="75"/>
    </row>
    <row r="17" spans="1:9" x14ac:dyDescent="0.2">
      <c r="A17" s="78" t="s">
        <v>69</v>
      </c>
      <c r="B17" s="72"/>
      <c r="C17" s="75" t="s">
        <v>209</v>
      </c>
      <c r="D17" s="78"/>
      <c r="E17" s="25"/>
      <c r="F17" s="25"/>
    </row>
    <row r="18" spans="1:9" x14ac:dyDescent="0.2">
      <c r="A18" s="78" t="s">
        <v>70</v>
      </c>
      <c r="B18" s="72"/>
      <c r="C18" s="75" t="s">
        <v>101</v>
      </c>
      <c r="D18" s="78"/>
      <c r="E18" s="25"/>
      <c r="F18" s="25"/>
    </row>
    <row r="19" spans="1:9" ht="13.5" thickBot="1" x14ac:dyDescent="0.25">
      <c r="A19" s="79"/>
      <c r="B19" s="80"/>
      <c r="C19" s="79"/>
      <c r="D19" s="79"/>
      <c r="E19" s="81"/>
      <c r="F19" s="81"/>
      <c r="I19" s="75"/>
    </row>
    <row r="20" spans="1:9" x14ac:dyDescent="0.2">
      <c r="A20" s="78"/>
      <c r="B20" s="72"/>
      <c r="C20" s="78"/>
      <c r="D20" s="78"/>
      <c r="E20" s="25"/>
      <c r="F20" s="25"/>
    </row>
    <row r="21" spans="1:9" x14ac:dyDescent="0.2">
      <c r="A21" s="78"/>
      <c r="B21" s="72"/>
      <c r="C21" s="78"/>
      <c r="D21" s="78"/>
      <c r="E21" s="25"/>
      <c r="F21" s="25"/>
    </row>
    <row r="22" spans="1:9" x14ac:dyDescent="0.2">
      <c r="A22" s="78"/>
      <c r="B22" s="72"/>
      <c r="C22" s="78"/>
      <c r="D22" s="78"/>
      <c r="E22" s="25"/>
      <c r="F22" s="25"/>
    </row>
    <row r="23" spans="1:9" x14ac:dyDescent="0.2">
      <c r="A23" s="82" t="s">
        <v>148</v>
      </c>
      <c r="B23" s="26"/>
      <c r="C23" s="75"/>
      <c r="D23" s="75"/>
    </row>
    <row r="24" spans="1:9" x14ac:dyDescent="0.2">
      <c r="A24" s="75"/>
      <c r="B24" s="83" t="s">
        <v>71</v>
      </c>
      <c r="C24" s="82"/>
      <c r="D24" s="158" t="s">
        <v>72</v>
      </c>
      <c r="E24" s="158"/>
      <c r="F24" s="82" t="s">
        <v>27</v>
      </c>
    </row>
    <row r="25" spans="1:9" x14ac:dyDescent="0.2">
      <c r="A25" s="75"/>
      <c r="B25" s="84" t="s">
        <v>73</v>
      </c>
      <c r="C25" s="26" t="s">
        <v>74</v>
      </c>
      <c r="D25" s="85">
        <v>13.93</v>
      </c>
      <c r="F25" s="75" t="s">
        <v>85</v>
      </c>
    </row>
    <row r="26" spans="1:9" x14ac:dyDescent="0.2">
      <c r="A26" s="75"/>
      <c r="B26" s="84" t="s">
        <v>75</v>
      </c>
      <c r="C26" s="26" t="s">
        <v>76</v>
      </c>
      <c r="D26" s="86">
        <v>10.14</v>
      </c>
      <c r="F26" s="75" t="s">
        <v>86</v>
      </c>
    </row>
    <row r="27" spans="1:9" x14ac:dyDescent="0.2">
      <c r="A27" s="75"/>
      <c r="B27" s="84" t="s">
        <v>77</v>
      </c>
      <c r="C27" s="26" t="s">
        <v>76</v>
      </c>
      <c r="D27" s="85">
        <v>2.9</v>
      </c>
      <c r="F27" s="75" t="s">
        <v>86</v>
      </c>
    </row>
    <row r="28" spans="1:9" x14ac:dyDescent="0.2">
      <c r="A28" s="75"/>
      <c r="B28" s="84" t="s">
        <v>78</v>
      </c>
      <c r="C28" s="26" t="s">
        <v>76</v>
      </c>
      <c r="D28" s="85">
        <v>41.64</v>
      </c>
      <c r="F28" s="75" t="s">
        <v>86</v>
      </c>
    </row>
    <row r="29" spans="1:9" x14ac:dyDescent="0.2">
      <c r="A29" s="75"/>
      <c r="B29" s="84" t="s">
        <v>79</v>
      </c>
      <c r="C29" s="26" t="s">
        <v>76</v>
      </c>
      <c r="D29" s="85">
        <f>100-D26-D27-D28</f>
        <v>45.319999999999993</v>
      </c>
      <c r="F29" s="75" t="s">
        <v>86</v>
      </c>
    </row>
    <row r="30" spans="1:9" x14ac:dyDescent="0.2">
      <c r="A30" s="75"/>
      <c r="B30" s="84" t="s">
        <v>80</v>
      </c>
      <c r="C30" s="26" t="s">
        <v>76</v>
      </c>
      <c r="D30" s="85">
        <v>1.29</v>
      </c>
      <c r="F30" s="75" t="s">
        <v>88</v>
      </c>
    </row>
    <row r="31" spans="1:9" x14ac:dyDescent="0.2">
      <c r="A31" s="75"/>
      <c r="B31" s="84" t="s">
        <v>81</v>
      </c>
      <c r="C31" s="26" t="s">
        <v>76</v>
      </c>
      <c r="D31" s="87">
        <v>6653</v>
      </c>
      <c r="F31" s="75" t="s">
        <v>87</v>
      </c>
    </row>
    <row r="32" spans="1:9" x14ac:dyDescent="0.2">
      <c r="A32" s="75"/>
      <c r="B32" s="84" t="s">
        <v>81</v>
      </c>
      <c r="C32" s="26" t="s">
        <v>82</v>
      </c>
      <c r="D32" s="88">
        <f>D31*100/(100-D26)</f>
        <v>7403.7391497885601</v>
      </c>
      <c r="F32" s="75" t="s">
        <v>87</v>
      </c>
    </row>
    <row r="33" spans="1:6" x14ac:dyDescent="0.2">
      <c r="A33" s="75"/>
      <c r="B33" s="84" t="s">
        <v>81</v>
      </c>
      <c r="C33" s="26" t="s">
        <v>74</v>
      </c>
      <c r="D33" s="88">
        <f>D31*(100-D25)/(100-D26)</f>
        <v>6372.3982862230132</v>
      </c>
      <c r="F33" s="75" t="s">
        <v>87</v>
      </c>
    </row>
    <row r="34" spans="1:6" ht="13.5" customHeight="1" x14ac:dyDescent="0.2">
      <c r="A34" s="75"/>
      <c r="B34" s="84" t="s">
        <v>81</v>
      </c>
      <c r="C34" s="26" t="s">
        <v>83</v>
      </c>
      <c r="D34" s="88">
        <f>D31*100/(100-D26-D27)</f>
        <v>7650.6439742410312</v>
      </c>
      <c r="F34" s="75" t="s">
        <v>87</v>
      </c>
    </row>
    <row r="38" spans="1:6" x14ac:dyDescent="0.2">
      <c r="A38" s="75" t="s">
        <v>210</v>
      </c>
    </row>
    <row r="39" spans="1:6" x14ac:dyDescent="0.2">
      <c r="A39" s="75" t="s">
        <v>84</v>
      </c>
    </row>
    <row r="45" spans="1:6" x14ac:dyDescent="0.2">
      <c r="A45" s="158" t="s">
        <v>98</v>
      </c>
      <c r="B45" s="158"/>
    </row>
    <row r="46" spans="1:6" x14ac:dyDescent="0.2">
      <c r="A46" s="153" t="s">
        <v>99</v>
      </c>
      <c r="B46" s="153"/>
    </row>
  </sheetData>
  <mergeCells count="7">
    <mergeCell ref="A46:B46"/>
    <mergeCell ref="A4:D4"/>
    <mergeCell ref="E4:F4"/>
    <mergeCell ref="A7:F7"/>
    <mergeCell ref="A8:D8"/>
    <mergeCell ref="D24:E24"/>
    <mergeCell ref="A45:B4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5" workbookViewId="0">
      <selection activeCell="D32" sqref="D32"/>
    </sheetView>
  </sheetViews>
  <sheetFormatPr defaultRowHeight="12.75" x14ac:dyDescent="0.2"/>
  <cols>
    <col min="1" max="1" width="11.140625" style="67" customWidth="1"/>
    <col min="2" max="2" width="20.5703125" style="67" bestFit="1" customWidth="1"/>
    <col min="3" max="3" width="16.42578125" style="67" customWidth="1"/>
    <col min="4" max="4" width="15.140625" style="67" customWidth="1"/>
    <col min="5" max="16384" width="9.140625" style="67"/>
  </cols>
  <sheetData>
    <row r="1" spans="1:6" x14ac:dyDescent="0.2">
      <c r="A1" s="66"/>
      <c r="B1" s="66"/>
      <c r="C1" s="66"/>
      <c r="D1" s="66"/>
      <c r="E1" s="66"/>
      <c r="F1" s="66"/>
    </row>
    <row r="2" spans="1:6" x14ac:dyDescent="0.2">
      <c r="A2" s="66"/>
      <c r="B2" s="66"/>
      <c r="C2" s="66"/>
      <c r="D2" s="66"/>
      <c r="E2" s="66"/>
      <c r="F2" s="66"/>
    </row>
    <row r="3" spans="1:6" x14ac:dyDescent="0.2">
      <c r="A3" s="66"/>
      <c r="B3" s="66"/>
      <c r="C3" s="66"/>
      <c r="D3" s="66"/>
      <c r="E3" s="66"/>
      <c r="F3" s="66"/>
    </row>
    <row r="4" spans="1:6" ht="15" customHeight="1" x14ac:dyDescent="0.2">
      <c r="A4" s="154" t="s">
        <v>58</v>
      </c>
      <c r="B4" s="154"/>
      <c r="C4" s="154"/>
      <c r="D4" s="154"/>
      <c r="E4" s="155" t="s">
        <v>100</v>
      </c>
      <c r="F4" s="155"/>
    </row>
    <row r="5" spans="1:6" ht="12.75" customHeight="1" thickBot="1" x14ac:dyDescent="0.25">
      <c r="A5" s="69"/>
      <c r="B5" s="69"/>
      <c r="C5" s="69"/>
      <c r="D5" s="69"/>
      <c r="E5" s="70"/>
      <c r="F5" s="70"/>
    </row>
    <row r="6" spans="1:6" ht="13.5" thickTop="1" x14ac:dyDescent="0.2">
      <c r="A6" s="71"/>
      <c r="B6" s="71"/>
      <c r="C6" s="71"/>
      <c r="D6" s="71"/>
      <c r="E6" s="71"/>
      <c r="F6" s="68"/>
    </row>
    <row r="7" spans="1:6" x14ac:dyDescent="0.2">
      <c r="A7" s="156" t="s">
        <v>59</v>
      </c>
      <c r="B7" s="156"/>
      <c r="C7" s="156"/>
      <c r="D7" s="156"/>
      <c r="E7" s="156"/>
      <c r="F7" s="156"/>
    </row>
    <row r="8" spans="1:6" x14ac:dyDescent="0.2">
      <c r="A8" s="157"/>
      <c r="B8" s="157"/>
      <c r="C8" s="157"/>
      <c r="D8" s="157"/>
      <c r="E8" s="73"/>
      <c r="F8" s="74"/>
    </row>
    <row r="9" spans="1:6" x14ac:dyDescent="0.2">
      <c r="A9" s="75" t="s">
        <v>60</v>
      </c>
      <c r="B9" s="76"/>
      <c r="C9" s="77" t="s">
        <v>217</v>
      </c>
      <c r="D9" s="77"/>
      <c r="E9" s="77"/>
      <c r="F9" s="77"/>
    </row>
    <row r="10" spans="1:6" x14ac:dyDescent="0.2">
      <c r="A10" s="75" t="s">
        <v>61</v>
      </c>
      <c r="B10" s="76"/>
      <c r="C10" s="77" t="s">
        <v>218</v>
      </c>
      <c r="D10" s="77"/>
      <c r="E10" s="77"/>
      <c r="F10" s="77"/>
    </row>
    <row r="11" spans="1:6" x14ac:dyDescent="0.2">
      <c r="A11" s="75" t="s">
        <v>62</v>
      </c>
      <c r="B11" s="76"/>
      <c r="C11" s="77" t="s">
        <v>63</v>
      </c>
      <c r="D11" s="77"/>
      <c r="E11" s="77"/>
      <c r="F11" s="77"/>
    </row>
    <row r="12" spans="1:6" x14ac:dyDescent="0.2">
      <c r="A12" s="75" t="s">
        <v>64</v>
      </c>
      <c r="B12" s="76"/>
      <c r="C12" s="77" t="s">
        <v>193</v>
      </c>
      <c r="D12" s="77"/>
      <c r="E12" s="77"/>
      <c r="F12" s="77"/>
    </row>
    <row r="13" spans="1:6" x14ac:dyDescent="0.2">
      <c r="A13" s="75" t="s">
        <v>65</v>
      </c>
      <c r="B13" s="76"/>
      <c r="C13" s="120" t="s">
        <v>219</v>
      </c>
      <c r="D13" s="77"/>
      <c r="E13" s="77"/>
      <c r="F13" s="77"/>
    </row>
    <row r="14" spans="1:6" x14ac:dyDescent="0.2">
      <c r="A14" s="75" t="s">
        <v>66</v>
      </c>
      <c r="B14" s="26"/>
      <c r="C14" s="75" t="s">
        <v>220</v>
      </c>
      <c r="D14" s="75"/>
    </row>
    <row r="15" spans="1:6" x14ac:dyDescent="0.2">
      <c r="A15" s="75" t="s">
        <v>67</v>
      </c>
      <c r="B15" s="26"/>
      <c r="C15" s="121" t="s">
        <v>221</v>
      </c>
      <c r="D15" s="75"/>
    </row>
    <row r="16" spans="1:6" x14ac:dyDescent="0.2">
      <c r="A16" s="75" t="s">
        <v>68</v>
      </c>
      <c r="B16" s="26"/>
      <c r="C16" s="75" t="s">
        <v>172</v>
      </c>
      <c r="D16" s="75"/>
    </row>
    <row r="17" spans="1:9" x14ac:dyDescent="0.2">
      <c r="A17" s="78" t="s">
        <v>69</v>
      </c>
      <c r="B17" s="72"/>
      <c r="C17" s="75" t="s">
        <v>209</v>
      </c>
      <c r="D17" s="78"/>
      <c r="E17" s="25"/>
      <c r="F17" s="25"/>
    </row>
    <row r="18" spans="1:9" x14ac:dyDescent="0.2">
      <c r="A18" s="78" t="s">
        <v>70</v>
      </c>
      <c r="B18" s="72"/>
      <c r="C18" s="75" t="s">
        <v>101</v>
      </c>
      <c r="D18" s="78"/>
      <c r="E18" s="25"/>
      <c r="F18" s="25"/>
    </row>
    <row r="19" spans="1:9" ht="13.5" thickBot="1" x14ac:dyDescent="0.25">
      <c r="A19" s="79"/>
      <c r="B19" s="80"/>
      <c r="C19" s="79"/>
      <c r="D19" s="79"/>
      <c r="E19" s="81"/>
      <c r="F19" s="81"/>
      <c r="I19" s="75"/>
    </row>
    <row r="20" spans="1:9" x14ac:dyDescent="0.2">
      <c r="A20" s="78"/>
      <c r="B20" s="72"/>
      <c r="C20" s="78"/>
      <c r="D20" s="78"/>
      <c r="E20" s="25"/>
      <c r="F20" s="25"/>
    </row>
    <row r="21" spans="1:9" x14ac:dyDescent="0.2">
      <c r="A21" s="78"/>
      <c r="B21" s="72"/>
      <c r="C21" s="78"/>
      <c r="D21" s="78"/>
      <c r="E21" s="25"/>
      <c r="F21" s="25"/>
    </row>
    <row r="22" spans="1:9" x14ac:dyDescent="0.2">
      <c r="A22" s="78"/>
      <c r="B22" s="72"/>
      <c r="C22" s="78"/>
      <c r="D22" s="78"/>
      <c r="E22" s="25"/>
      <c r="F22" s="25"/>
    </row>
    <row r="23" spans="1:9" x14ac:dyDescent="0.2">
      <c r="A23" s="82" t="s">
        <v>104</v>
      </c>
      <c r="B23" s="26"/>
      <c r="C23" s="75"/>
      <c r="D23" s="75"/>
    </row>
    <row r="24" spans="1:9" x14ac:dyDescent="0.2">
      <c r="A24" s="75"/>
      <c r="B24" s="83" t="s">
        <v>71</v>
      </c>
      <c r="C24" s="82"/>
      <c r="D24" s="158" t="s">
        <v>72</v>
      </c>
      <c r="E24" s="158"/>
      <c r="F24" s="82" t="s">
        <v>27</v>
      </c>
    </row>
    <row r="25" spans="1:9" x14ac:dyDescent="0.2">
      <c r="A25" s="75"/>
      <c r="B25" s="84" t="s">
        <v>73</v>
      </c>
      <c r="C25" s="26" t="s">
        <v>74</v>
      </c>
      <c r="D25" s="85">
        <v>19.2</v>
      </c>
      <c r="F25" s="75" t="s">
        <v>85</v>
      </c>
    </row>
    <row r="26" spans="1:9" x14ac:dyDescent="0.2">
      <c r="A26" s="75"/>
      <c r="B26" s="84" t="s">
        <v>75</v>
      </c>
      <c r="C26" s="26" t="s">
        <v>76</v>
      </c>
      <c r="D26" s="86">
        <v>14.47</v>
      </c>
      <c r="F26" s="75" t="s">
        <v>86</v>
      </c>
    </row>
    <row r="27" spans="1:9" x14ac:dyDescent="0.2">
      <c r="A27" s="75"/>
      <c r="B27" s="84" t="s">
        <v>77</v>
      </c>
      <c r="C27" s="26" t="s">
        <v>76</v>
      </c>
      <c r="D27" s="85">
        <v>3.46</v>
      </c>
      <c r="F27" s="75" t="s">
        <v>86</v>
      </c>
    </row>
    <row r="28" spans="1:9" x14ac:dyDescent="0.2">
      <c r="A28" s="75"/>
      <c r="B28" s="84" t="s">
        <v>78</v>
      </c>
      <c r="C28" s="26" t="s">
        <v>76</v>
      </c>
      <c r="D28" s="85">
        <v>40.130000000000003</v>
      </c>
      <c r="F28" s="75" t="s">
        <v>86</v>
      </c>
    </row>
    <row r="29" spans="1:9" x14ac:dyDescent="0.2">
      <c r="A29" s="75"/>
      <c r="B29" s="84" t="s">
        <v>79</v>
      </c>
      <c r="C29" s="26" t="s">
        <v>76</v>
      </c>
      <c r="D29" s="85">
        <f>100-D26-D27-D28</f>
        <v>41.940000000000005</v>
      </c>
      <c r="F29" s="75" t="s">
        <v>86</v>
      </c>
    </row>
    <row r="30" spans="1:9" x14ac:dyDescent="0.2">
      <c r="A30" s="75"/>
      <c r="B30" s="84" t="s">
        <v>80</v>
      </c>
      <c r="C30" s="26" t="s">
        <v>76</v>
      </c>
      <c r="D30" s="85">
        <v>0.32</v>
      </c>
      <c r="F30" s="75" t="s">
        <v>88</v>
      </c>
    </row>
    <row r="31" spans="1:9" x14ac:dyDescent="0.2">
      <c r="A31" s="75"/>
      <c r="B31" s="84" t="s">
        <v>81</v>
      </c>
      <c r="C31" s="26" t="s">
        <v>76</v>
      </c>
      <c r="D31" s="87">
        <v>6180</v>
      </c>
      <c r="F31" s="75" t="s">
        <v>87</v>
      </c>
    </row>
    <row r="32" spans="1:9" x14ac:dyDescent="0.2">
      <c r="A32" s="75"/>
      <c r="B32" s="84" t="s">
        <v>81</v>
      </c>
      <c r="C32" s="26" t="s">
        <v>82</v>
      </c>
      <c r="D32" s="88">
        <f>D31*100/(100-D26)</f>
        <v>7225.5349000350752</v>
      </c>
      <c r="F32" s="75" t="s">
        <v>87</v>
      </c>
    </row>
    <row r="33" spans="1:6" x14ac:dyDescent="0.2">
      <c r="A33" s="75"/>
      <c r="B33" s="84" t="s">
        <v>81</v>
      </c>
      <c r="C33" s="26" t="s">
        <v>74</v>
      </c>
      <c r="D33" s="88">
        <f>D31*(100-D25)/(100-D26)</f>
        <v>5838.2321992283405</v>
      </c>
      <c r="F33" s="75" t="s">
        <v>87</v>
      </c>
    </row>
    <row r="34" spans="1:6" ht="13.5" customHeight="1" x14ac:dyDescent="0.2">
      <c r="A34" s="75"/>
      <c r="B34" s="84" t="s">
        <v>81</v>
      </c>
      <c r="C34" s="26" t="s">
        <v>83</v>
      </c>
      <c r="D34" s="88">
        <f>D31*100/(100-D26-D27)</f>
        <v>7530.1571828926517</v>
      </c>
      <c r="F34" s="75" t="s">
        <v>87</v>
      </c>
    </row>
    <row r="38" spans="1:6" x14ac:dyDescent="0.2">
      <c r="A38" s="75" t="s">
        <v>210</v>
      </c>
    </row>
    <row r="39" spans="1:6" x14ac:dyDescent="0.2">
      <c r="A39" s="75" t="s">
        <v>84</v>
      </c>
    </row>
    <row r="45" spans="1:6" x14ac:dyDescent="0.2">
      <c r="A45" s="158" t="s">
        <v>98</v>
      </c>
      <c r="B45" s="158"/>
    </row>
    <row r="46" spans="1:6" x14ac:dyDescent="0.2">
      <c r="A46" s="153" t="s">
        <v>99</v>
      </c>
      <c r="B46" s="153"/>
    </row>
  </sheetData>
  <mergeCells count="7">
    <mergeCell ref="A46:B46"/>
    <mergeCell ref="A4:D4"/>
    <mergeCell ref="E4:F4"/>
    <mergeCell ref="A7:F7"/>
    <mergeCell ref="A8:D8"/>
    <mergeCell ref="D24:E24"/>
    <mergeCell ref="A45:B4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5" workbookViewId="0">
      <selection activeCell="A39" sqref="A39"/>
    </sheetView>
  </sheetViews>
  <sheetFormatPr defaultRowHeight="12.75" x14ac:dyDescent="0.2"/>
  <cols>
    <col min="1" max="1" width="11.140625" style="67" customWidth="1"/>
    <col min="2" max="2" width="20.5703125" style="67" bestFit="1" customWidth="1"/>
    <col min="3" max="3" width="16.42578125" style="67" customWidth="1"/>
    <col min="4" max="4" width="15.140625" style="67" customWidth="1"/>
    <col min="5" max="16384" width="9.140625" style="67"/>
  </cols>
  <sheetData>
    <row r="1" spans="1:6" x14ac:dyDescent="0.2">
      <c r="A1" s="66"/>
      <c r="B1" s="66"/>
      <c r="C1" s="66"/>
      <c r="D1" s="66"/>
      <c r="E1" s="66"/>
      <c r="F1" s="66"/>
    </row>
    <row r="2" spans="1:6" x14ac:dyDescent="0.2">
      <c r="A2" s="66"/>
      <c r="B2" s="66"/>
      <c r="C2" s="66"/>
      <c r="D2" s="66"/>
      <c r="E2" s="66"/>
      <c r="F2" s="66"/>
    </row>
    <row r="3" spans="1:6" x14ac:dyDescent="0.2">
      <c r="A3" s="66"/>
      <c r="B3" s="66"/>
      <c r="C3" s="66"/>
      <c r="D3" s="66"/>
      <c r="E3" s="66"/>
      <c r="F3" s="66"/>
    </row>
    <row r="4" spans="1:6" ht="15" customHeight="1" x14ac:dyDescent="0.2">
      <c r="A4" s="154" t="s">
        <v>58</v>
      </c>
      <c r="B4" s="154"/>
      <c r="C4" s="154"/>
      <c r="D4" s="154"/>
      <c r="E4" s="155" t="s">
        <v>100</v>
      </c>
      <c r="F4" s="155"/>
    </row>
    <row r="5" spans="1:6" ht="12.75" customHeight="1" thickBot="1" x14ac:dyDescent="0.25">
      <c r="A5" s="69"/>
      <c r="B5" s="69"/>
      <c r="C5" s="69"/>
      <c r="D5" s="69"/>
      <c r="E5" s="70"/>
      <c r="F5" s="70"/>
    </row>
    <row r="6" spans="1:6" ht="13.5" thickTop="1" x14ac:dyDescent="0.2">
      <c r="A6" s="71"/>
      <c r="B6" s="71"/>
      <c r="C6" s="71"/>
      <c r="D6" s="71"/>
      <c r="E6" s="71"/>
      <c r="F6" s="68"/>
    </row>
    <row r="7" spans="1:6" x14ac:dyDescent="0.2">
      <c r="A7" s="156" t="s">
        <v>59</v>
      </c>
      <c r="B7" s="156"/>
      <c r="C7" s="156"/>
      <c r="D7" s="156"/>
      <c r="E7" s="156"/>
      <c r="F7" s="156"/>
    </row>
    <row r="8" spans="1:6" x14ac:dyDescent="0.2">
      <c r="A8" s="157"/>
      <c r="B8" s="157"/>
      <c r="C8" s="157"/>
      <c r="D8" s="157"/>
      <c r="E8" s="73"/>
      <c r="F8" s="74"/>
    </row>
    <row r="9" spans="1:6" x14ac:dyDescent="0.2">
      <c r="A9" s="75" t="s">
        <v>60</v>
      </c>
      <c r="B9" s="76"/>
      <c r="C9" s="77" t="s">
        <v>230</v>
      </c>
      <c r="D9" s="77"/>
      <c r="E9" s="77"/>
      <c r="F9" s="77"/>
    </row>
    <row r="10" spans="1:6" x14ac:dyDescent="0.2">
      <c r="A10" s="75" t="s">
        <v>61</v>
      </c>
      <c r="B10" s="76"/>
      <c r="C10" s="77" t="s">
        <v>231</v>
      </c>
      <c r="D10" s="77"/>
      <c r="E10" s="77"/>
      <c r="F10" s="77"/>
    </row>
    <row r="11" spans="1:6" x14ac:dyDescent="0.2">
      <c r="A11" s="75" t="s">
        <v>62</v>
      </c>
      <c r="B11" s="76"/>
      <c r="C11" s="77" t="s">
        <v>63</v>
      </c>
      <c r="D11" s="77"/>
      <c r="E11" s="77"/>
      <c r="F11" s="77"/>
    </row>
    <row r="12" spans="1:6" x14ac:dyDescent="0.2">
      <c r="A12" s="75" t="s">
        <v>64</v>
      </c>
      <c r="B12" s="76"/>
      <c r="C12" s="77" t="s">
        <v>106</v>
      </c>
      <c r="D12" s="77"/>
      <c r="E12" s="77"/>
      <c r="F12" s="77"/>
    </row>
    <row r="13" spans="1:6" x14ac:dyDescent="0.2">
      <c r="A13" s="75" t="s">
        <v>65</v>
      </c>
      <c r="B13" s="76"/>
      <c r="C13" s="120" t="s">
        <v>232</v>
      </c>
      <c r="D13" s="77"/>
      <c r="E13" s="77"/>
      <c r="F13" s="77"/>
    </row>
    <row r="14" spans="1:6" x14ac:dyDescent="0.2">
      <c r="A14" s="75" t="s">
        <v>66</v>
      </c>
      <c r="B14" s="26"/>
      <c r="C14" s="75" t="s">
        <v>233</v>
      </c>
      <c r="D14" s="75"/>
    </row>
    <row r="15" spans="1:6" x14ac:dyDescent="0.2">
      <c r="A15" s="75" t="s">
        <v>67</v>
      </c>
      <c r="B15" s="26"/>
      <c r="C15" s="121" t="s">
        <v>234</v>
      </c>
      <c r="D15" s="75"/>
    </row>
    <row r="16" spans="1:6" x14ac:dyDescent="0.2">
      <c r="A16" s="75" t="s">
        <v>68</v>
      </c>
      <c r="B16" s="26"/>
      <c r="C16" s="75" t="s">
        <v>235</v>
      </c>
      <c r="D16" s="75"/>
    </row>
    <row r="17" spans="1:9" x14ac:dyDescent="0.2">
      <c r="A17" s="78" t="s">
        <v>69</v>
      </c>
      <c r="B17" s="72"/>
      <c r="C17" s="75" t="s">
        <v>236</v>
      </c>
      <c r="D17" s="78"/>
      <c r="E17" s="25"/>
      <c r="F17" s="25"/>
    </row>
    <row r="18" spans="1:9" x14ac:dyDescent="0.2">
      <c r="A18" s="78" t="s">
        <v>70</v>
      </c>
      <c r="B18" s="72"/>
      <c r="C18" s="75" t="s">
        <v>101</v>
      </c>
      <c r="D18" s="78"/>
      <c r="E18" s="25"/>
      <c r="F18" s="25"/>
    </row>
    <row r="19" spans="1:9" ht="13.5" thickBot="1" x14ac:dyDescent="0.25">
      <c r="A19" s="79"/>
      <c r="B19" s="80"/>
      <c r="C19" s="79"/>
      <c r="D19" s="79"/>
      <c r="E19" s="81"/>
      <c r="F19" s="81"/>
      <c r="I19" s="75"/>
    </row>
    <row r="20" spans="1:9" x14ac:dyDescent="0.2">
      <c r="A20" s="78"/>
      <c r="B20" s="72"/>
      <c r="C20" s="78"/>
      <c r="D20" s="78"/>
      <c r="E20" s="25"/>
      <c r="F20" s="25"/>
    </row>
    <row r="21" spans="1:9" x14ac:dyDescent="0.2">
      <c r="A21" s="78"/>
      <c r="B21" s="72"/>
      <c r="C21" s="78"/>
      <c r="D21" s="78"/>
      <c r="E21" s="25"/>
      <c r="F21" s="25"/>
    </row>
    <row r="22" spans="1:9" x14ac:dyDescent="0.2">
      <c r="A22" s="78"/>
      <c r="B22" s="72"/>
      <c r="C22" s="78"/>
      <c r="D22" s="78"/>
      <c r="E22" s="25"/>
      <c r="F22" s="25"/>
    </row>
    <row r="23" spans="1:9" x14ac:dyDescent="0.2">
      <c r="A23" s="82" t="s">
        <v>104</v>
      </c>
      <c r="B23" s="26"/>
      <c r="C23" s="75"/>
      <c r="D23" s="75"/>
    </row>
    <row r="24" spans="1:9" x14ac:dyDescent="0.2">
      <c r="A24" s="75"/>
      <c r="B24" s="83" t="s">
        <v>71</v>
      </c>
      <c r="C24" s="82"/>
      <c r="D24" s="158" t="s">
        <v>72</v>
      </c>
      <c r="E24" s="158"/>
      <c r="F24" s="82" t="s">
        <v>27</v>
      </c>
    </row>
    <row r="25" spans="1:9" x14ac:dyDescent="0.2">
      <c r="A25" s="75"/>
      <c r="B25" s="84" t="s">
        <v>73</v>
      </c>
      <c r="C25" s="26" t="s">
        <v>74</v>
      </c>
      <c r="D25" s="85">
        <v>15.97</v>
      </c>
      <c r="F25" s="75" t="s">
        <v>85</v>
      </c>
    </row>
    <row r="26" spans="1:9" x14ac:dyDescent="0.2">
      <c r="A26" s="75"/>
      <c r="B26" s="84" t="s">
        <v>75</v>
      </c>
      <c r="C26" s="26" t="s">
        <v>76</v>
      </c>
      <c r="D26" s="86">
        <v>11.17</v>
      </c>
      <c r="F26" s="75" t="s">
        <v>86</v>
      </c>
    </row>
    <row r="27" spans="1:9" x14ac:dyDescent="0.2">
      <c r="A27" s="75"/>
      <c r="B27" s="84" t="s">
        <v>77</v>
      </c>
      <c r="C27" s="26" t="s">
        <v>76</v>
      </c>
      <c r="D27" s="85">
        <v>4.63</v>
      </c>
      <c r="F27" s="75" t="s">
        <v>86</v>
      </c>
    </row>
    <row r="28" spans="1:9" x14ac:dyDescent="0.2">
      <c r="A28" s="75"/>
      <c r="B28" s="84" t="s">
        <v>78</v>
      </c>
      <c r="C28" s="26" t="s">
        <v>76</v>
      </c>
      <c r="D28" s="85">
        <v>40.14</v>
      </c>
      <c r="F28" s="75" t="s">
        <v>86</v>
      </c>
    </row>
    <row r="29" spans="1:9" x14ac:dyDescent="0.2">
      <c r="A29" s="75"/>
      <c r="B29" s="84" t="s">
        <v>79</v>
      </c>
      <c r="C29" s="26" t="s">
        <v>76</v>
      </c>
      <c r="D29" s="85">
        <f>100-D26-D27-D28</f>
        <v>44.06</v>
      </c>
      <c r="F29" s="75" t="s">
        <v>86</v>
      </c>
    </row>
    <row r="30" spans="1:9" x14ac:dyDescent="0.2">
      <c r="A30" s="75"/>
      <c r="B30" s="84" t="s">
        <v>80</v>
      </c>
      <c r="C30" s="26" t="s">
        <v>76</v>
      </c>
      <c r="D30" s="85">
        <v>0.85</v>
      </c>
      <c r="F30" s="75" t="s">
        <v>88</v>
      </c>
    </row>
    <row r="31" spans="1:9" x14ac:dyDescent="0.2">
      <c r="A31" s="75"/>
      <c r="B31" s="84" t="s">
        <v>81</v>
      </c>
      <c r="C31" s="26" t="s">
        <v>76</v>
      </c>
      <c r="D31" s="87">
        <v>6378</v>
      </c>
      <c r="F31" s="75" t="s">
        <v>87</v>
      </c>
    </row>
    <row r="32" spans="1:9" x14ac:dyDescent="0.2">
      <c r="A32" s="75"/>
      <c r="B32" s="84" t="s">
        <v>81</v>
      </c>
      <c r="C32" s="26" t="s">
        <v>82</v>
      </c>
      <c r="D32" s="88">
        <f>D31*100/(100-D26)</f>
        <v>7180.0067544748399</v>
      </c>
      <c r="F32" s="75" t="s">
        <v>87</v>
      </c>
    </row>
    <row r="33" spans="1:6" x14ac:dyDescent="0.2">
      <c r="A33" s="75"/>
      <c r="B33" s="84" t="s">
        <v>81</v>
      </c>
      <c r="C33" s="26" t="s">
        <v>74</v>
      </c>
      <c r="D33" s="88">
        <f>D31*(100-D25)/(100-D26)</f>
        <v>6033.3596757852074</v>
      </c>
      <c r="F33" s="75" t="s">
        <v>87</v>
      </c>
    </row>
    <row r="34" spans="1:6" ht="13.5" customHeight="1" x14ac:dyDescent="0.2">
      <c r="A34" s="75"/>
      <c r="B34" s="84" t="s">
        <v>81</v>
      </c>
      <c r="C34" s="26" t="s">
        <v>83</v>
      </c>
      <c r="D34" s="88">
        <f>D31*100/(100-D26-D27)</f>
        <v>7574.8218527315912</v>
      </c>
      <c r="F34" s="75" t="s">
        <v>87</v>
      </c>
    </row>
    <row r="38" spans="1:6" x14ac:dyDescent="0.2">
      <c r="A38" s="75" t="s">
        <v>237</v>
      </c>
    </row>
    <row r="39" spans="1:6" x14ac:dyDescent="0.2">
      <c r="A39" s="75" t="s">
        <v>84</v>
      </c>
    </row>
    <row r="45" spans="1:6" x14ac:dyDescent="0.2">
      <c r="A45" s="158" t="s">
        <v>98</v>
      </c>
      <c r="B45" s="158"/>
    </row>
    <row r="46" spans="1:6" x14ac:dyDescent="0.2">
      <c r="A46" s="153" t="s">
        <v>99</v>
      </c>
      <c r="B46" s="153"/>
    </row>
  </sheetData>
  <mergeCells count="7">
    <mergeCell ref="A46:B46"/>
    <mergeCell ref="A4:D4"/>
    <mergeCell ref="E4:F4"/>
    <mergeCell ref="A7:F7"/>
    <mergeCell ref="A8:D8"/>
    <mergeCell ref="D24:E24"/>
    <mergeCell ref="A45:B4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5" workbookViewId="0">
      <selection activeCell="B38" sqref="B38"/>
    </sheetView>
  </sheetViews>
  <sheetFormatPr defaultRowHeight="12.75" x14ac:dyDescent="0.2"/>
  <cols>
    <col min="1" max="1" width="11.140625" style="67" customWidth="1"/>
    <col min="2" max="2" width="20.5703125" style="67" bestFit="1" customWidth="1"/>
    <col min="3" max="3" width="16.42578125" style="67" customWidth="1"/>
    <col min="4" max="4" width="15.140625" style="67" customWidth="1"/>
    <col min="5" max="16384" width="9.140625" style="67"/>
  </cols>
  <sheetData>
    <row r="1" spans="1:6" x14ac:dyDescent="0.2">
      <c r="A1" s="66"/>
      <c r="B1" s="66"/>
      <c r="C1" s="66"/>
      <c r="D1" s="66"/>
      <c r="E1" s="66"/>
      <c r="F1" s="66"/>
    </row>
    <row r="2" spans="1:6" x14ac:dyDescent="0.2">
      <c r="A2" s="66"/>
      <c r="B2" s="66"/>
      <c r="C2" s="66"/>
      <c r="D2" s="66"/>
      <c r="E2" s="66"/>
      <c r="F2" s="66"/>
    </row>
    <row r="3" spans="1:6" x14ac:dyDescent="0.2">
      <c r="A3" s="66"/>
      <c r="B3" s="66"/>
      <c r="C3" s="66"/>
      <c r="D3" s="66"/>
      <c r="E3" s="66"/>
      <c r="F3" s="66"/>
    </row>
    <row r="4" spans="1:6" ht="15" customHeight="1" x14ac:dyDescent="0.2">
      <c r="A4" s="154" t="s">
        <v>58</v>
      </c>
      <c r="B4" s="154"/>
      <c r="C4" s="154"/>
      <c r="D4" s="154"/>
      <c r="E4" s="155" t="s">
        <v>100</v>
      </c>
      <c r="F4" s="155"/>
    </row>
    <row r="5" spans="1:6" ht="12.75" customHeight="1" thickBot="1" x14ac:dyDescent="0.25">
      <c r="A5" s="69"/>
      <c r="B5" s="69"/>
      <c r="C5" s="69"/>
      <c r="D5" s="69"/>
      <c r="E5" s="70"/>
      <c r="F5" s="70"/>
    </row>
    <row r="6" spans="1:6" ht="13.5" thickTop="1" x14ac:dyDescent="0.2">
      <c r="A6" s="71"/>
      <c r="B6" s="71"/>
      <c r="C6" s="71"/>
      <c r="D6" s="71"/>
      <c r="E6" s="71"/>
      <c r="F6" s="68"/>
    </row>
    <row r="7" spans="1:6" x14ac:dyDescent="0.2">
      <c r="A7" s="156" t="s">
        <v>59</v>
      </c>
      <c r="B7" s="156"/>
      <c r="C7" s="156"/>
      <c r="D7" s="156"/>
      <c r="E7" s="156"/>
      <c r="F7" s="156"/>
    </row>
    <row r="8" spans="1:6" x14ac:dyDescent="0.2">
      <c r="A8" s="157"/>
      <c r="B8" s="157"/>
      <c r="C8" s="157"/>
      <c r="D8" s="157"/>
      <c r="E8" s="73"/>
      <c r="F8" s="74"/>
    </row>
    <row r="9" spans="1:6" x14ac:dyDescent="0.2">
      <c r="A9" s="75" t="s">
        <v>60</v>
      </c>
      <c r="B9" s="76"/>
      <c r="C9" s="77" t="s">
        <v>244</v>
      </c>
      <c r="D9" s="77"/>
      <c r="E9" s="77"/>
      <c r="F9" s="77"/>
    </row>
    <row r="10" spans="1:6" x14ac:dyDescent="0.2">
      <c r="A10" s="75" t="s">
        <v>61</v>
      </c>
      <c r="B10" s="76"/>
      <c r="C10" s="77" t="s">
        <v>245</v>
      </c>
      <c r="D10" s="77"/>
      <c r="E10" s="77"/>
      <c r="F10" s="77"/>
    </row>
    <row r="11" spans="1:6" x14ac:dyDescent="0.2">
      <c r="A11" s="75" t="s">
        <v>62</v>
      </c>
      <c r="B11" s="76"/>
      <c r="C11" s="77" t="s">
        <v>63</v>
      </c>
      <c r="D11" s="77"/>
      <c r="E11" s="77"/>
      <c r="F11" s="77"/>
    </row>
    <row r="12" spans="1:6" x14ac:dyDescent="0.2">
      <c r="A12" s="75" t="s">
        <v>64</v>
      </c>
      <c r="B12" s="76"/>
      <c r="C12" s="77" t="s">
        <v>106</v>
      </c>
      <c r="D12" s="77"/>
      <c r="E12" s="77"/>
      <c r="F12" s="77"/>
    </row>
    <row r="13" spans="1:6" x14ac:dyDescent="0.2">
      <c r="A13" s="75" t="s">
        <v>65</v>
      </c>
      <c r="B13" s="76"/>
      <c r="C13" s="120" t="s">
        <v>246</v>
      </c>
      <c r="D13" s="77"/>
      <c r="E13" s="77"/>
      <c r="F13" s="77"/>
    </row>
    <row r="14" spans="1:6" x14ac:dyDescent="0.2">
      <c r="A14" s="75" t="s">
        <v>66</v>
      </c>
      <c r="B14" s="26"/>
      <c r="C14" s="75" t="s">
        <v>247</v>
      </c>
      <c r="D14" s="75"/>
    </row>
    <row r="15" spans="1:6" x14ac:dyDescent="0.2">
      <c r="A15" s="75" t="s">
        <v>67</v>
      </c>
      <c r="B15" s="26"/>
      <c r="C15" s="121" t="s">
        <v>248</v>
      </c>
      <c r="D15" s="75"/>
    </row>
    <row r="16" spans="1:6" x14ac:dyDescent="0.2">
      <c r="A16" s="75" t="s">
        <v>68</v>
      </c>
      <c r="B16" s="26"/>
      <c r="C16" s="75" t="s">
        <v>235</v>
      </c>
      <c r="D16" s="75"/>
    </row>
    <row r="17" spans="1:9" x14ac:dyDescent="0.2">
      <c r="A17" s="78" t="s">
        <v>69</v>
      </c>
      <c r="B17" s="72"/>
      <c r="C17" s="75" t="s">
        <v>236</v>
      </c>
      <c r="D17" s="78"/>
      <c r="E17" s="25"/>
      <c r="F17" s="25"/>
    </row>
    <row r="18" spans="1:9" x14ac:dyDescent="0.2">
      <c r="A18" s="78" t="s">
        <v>70</v>
      </c>
      <c r="B18" s="72"/>
      <c r="C18" s="75" t="s">
        <v>101</v>
      </c>
      <c r="D18" s="78"/>
      <c r="E18" s="25"/>
      <c r="F18" s="25"/>
    </row>
    <row r="19" spans="1:9" ht="13.5" thickBot="1" x14ac:dyDescent="0.25">
      <c r="A19" s="79"/>
      <c r="B19" s="80"/>
      <c r="C19" s="79"/>
      <c r="D19" s="79"/>
      <c r="E19" s="81"/>
      <c r="F19" s="81"/>
      <c r="I19" s="75"/>
    </row>
    <row r="20" spans="1:9" x14ac:dyDescent="0.2">
      <c r="A20" s="78"/>
      <c r="B20" s="72"/>
      <c r="C20" s="78"/>
      <c r="D20" s="78"/>
      <c r="E20" s="25"/>
      <c r="F20" s="25"/>
    </row>
    <row r="21" spans="1:9" x14ac:dyDescent="0.2">
      <c r="A21" s="78"/>
      <c r="B21" s="72"/>
      <c r="C21" s="78"/>
      <c r="D21" s="78"/>
      <c r="E21" s="25"/>
      <c r="F21" s="25"/>
    </row>
    <row r="22" spans="1:9" x14ac:dyDescent="0.2">
      <c r="A22" s="78"/>
      <c r="B22" s="72"/>
      <c r="C22" s="78"/>
      <c r="D22" s="78"/>
      <c r="E22" s="25"/>
      <c r="F22" s="25"/>
    </row>
    <row r="23" spans="1:9" x14ac:dyDescent="0.2">
      <c r="A23" s="82" t="s">
        <v>104</v>
      </c>
      <c r="B23" s="26"/>
      <c r="C23" s="75"/>
      <c r="D23" s="75"/>
    </row>
    <row r="24" spans="1:9" x14ac:dyDescent="0.2">
      <c r="A24" s="75"/>
      <c r="B24" s="83" t="s">
        <v>71</v>
      </c>
      <c r="C24" s="82"/>
      <c r="D24" s="158" t="s">
        <v>72</v>
      </c>
      <c r="E24" s="158"/>
      <c r="F24" s="82" t="s">
        <v>27</v>
      </c>
    </row>
    <row r="25" spans="1:9" x14ac:dyDescent="0.2">
      <c r="A25" s="75"/>
      <c r="B25" s="84" t="s">
        <v>73</v>
      </c>
      <c r="C25" s="26" t="s">
        <v>74</v>
      </c>
      <c r="D25" s="85">
        <v>15.44</v>
      </c>
      <c r="F25" s="75" t="s">
        <v>85</v>
      </c>
    </row>
    <row r="26" spans="1:9" x14ac:dyDescent="0.2">
      <c r="A26" s="75"/>
      <c r="B26" s="84" t="s">
        <v>75</v>
      </c>
      <c r="C26" s="26" t="s">
        <v>76</v>
      </c>
      <c r="D26" s="86">
        <v>11.18</v>
      </c>
      <c r="F26" s="75" t="s">
        <v>86</v>
      </c>
    </row>
    <row r="27" spans="1:9" x14ac:dyDescent="0.2">
      <c r="A27" s="75"/>
      <c r="B27" s="84" t="s">
        <v>77</v>
      </c>
      <c r="C27" s="26" t="s">
        <v>76</v>
      </c>
      <c r="D27" s="85">
        <v>4.2699999999999996</v>
      </c>
      <c r="F27" s="75" t="s">
        <v>86</v>
      </c>
    </row>
    <row r="28" spans="1:9" x14ac:dyDescent="0.2">
      <c r="A28" s="75"/>
      <c r="B28" s="84" t="s">
        <v>78</v>
      </c>
      <c r="C28" s="26" t="s">
        <v>76</v>
      </c>
      <c r="D28" s="85">
        <v>40.24</v>
      </c>
      <c r="F28" s="75" t="s">
        <v>86</v>
      </c>
    </row>
    <row r="29" spans="1:9" x14ac:dyDescent="0.2">
      <c r="A29" s="75"/>
      <c r="B29" s="84" t="s">
        <v>79</v>
      </c>
      <c r="C29" s="26" t="s">
        <v>76</v>
      </c>
      <c r="D29" s="85">
        <f>100-D26-D27-D28</f>
        <v>44.309999999999995</v>
      </c>
      <c r="F29" s="75" t="s">
        <v>86</v>
      </c>
    </row>
    <row r="30" spans="1:9" x14ac:dyDescent="0.2">
      <c r="A30" s="75"/>
      <c r="B30" s="84" t="s">
        <v>80</v>
      </c>
      <c r="C30" s="26" t="s">
        <v>76</v>
      </c>
      <c r="D30" s="85">
        <v>0.86</v>
      </c>
      <c r="F30" s="75" t="s">
        <v>88</v>
      </c>
    </row>
    <row r="31" spans="1:9" x14ac:dyDescent="0.2">
      <c r="A31" s="75"/>
      <c r="B31" s="84" t="s">
        <v>81</v>
      </c>
      <c r="C31" s="26" t="s">
        <v>76</v>
      </c>
      <c r="D31" s="87">
        <v>6517</v>
      </c>
      <c r="F31" s="75" t="s">
        <v>87</v>
      </c>
    </row>
    <row r="32" spans="1:9" x14ac:dyDescent="0.2">
      <c r="A32" s="75"/>
      <c r="B32" s="84" t="s">
        <v>81</v>
      </c>
      <c r="C32" s="26" t="s">
        <v>82</v>
      </c>
      <c r="D32" s="88">
        <f>D31*100/(100-D26)</f>
        <v>7337.3114163476703</v>
      </c>
      <c r="F32" s="75" t="s">
        <v>87</v>
      </c>
    </row>
    <row r="33" spans="1:6" x14ac:dyDescent="0.2">
      <c r="A33" s="75"/>
      <c r="B33" s="84" t="s">
        <v>81</v>
      </c>
      <c r="C33" s="26" t="s">
        <v>74</v>
      </c>
      <c r="D33" s="88">
        <f>D31*(100-D25)/(100-D26)</f>
        <v>6204.4305336635898</v>
      </c>
      <c r="F33" s="75" t="s">
        <v>87</v>
      </c>
    </row>
    <row r="34" spans="1:6" ht="13.5" customHeight="1" x14ac:dyDescent="0.2">
      <c r="A34" s="75"/>
      <c r="B34" s="84" t="s">
        <v>81</v>
      </c>
      <c r="C34" s="26" t="s">
        <v>83</v>
      </c>
      <c r="D34" s="88">
        <f>D31*100/(100-D26-D27)</f>
        <v>7707.8651685393261</v>
      </c>
      <c r="F34" s="75" t="s">
        <v>87</v>
      </c>
    </row>
    <row r="38" spans="1:6" x14ac:dyDescent="0.2">
      <c r="A38" s="75" t="s">
        <v>237</v>
      </c>
    </row>
    <row r="39" spans="1:6" x14ac:dyDescent="0.2">
      <c r="A39" s="75" t="s">
        <v>84</v>
      </c>
    </row>
    <row r="45" spans="1:6" x14ac:dyDescent="0.2">
      <c r="A45" s="158" t="s">
        <v>98</v>
      </c>
      <c r="B45" s="158"/>
    </row>
    <row r="46" spans="1:6" x14ac:dyDescent="0.2">
      <c r="A46" s="153" t="s">
        <v>99</v>
      </c>
      <c r="B46" s="153"/>
    </row>
  </sheetData>
  <mergeCells count="7">
    <mergeCell ref="A46:B46"/>
    <mergeCell ref="A4:D4"/>
    <mergeCell ref="E4:F4"/>
    <mergeCell ref="A7:F7"/>
    <mergeCell ref="A8:D8"/>
    <mergeCell ref="D24:E24"/>
    <mergeCell ref="A45:B4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5" workbookViewId="0">
      <selection activeCell="D32" sqref="D32"/>
    </sheetView>
  </sheetViews>
  <sheetFormatPr defaultRowHeight="12.75" x14ac:dyDescent="0.2"/>
  <cols>
    <col min="1" max="1" width="11.140625" style="67" customWidth="1"/>
    <col min="2" max="2" width="20.5703125" style="67" bestFit="1" customWidth="1"/>
    <col min="3" max="3" width="16.42578125" style="67" customWidth="1"/>
    <col min="4" max="4" width="15.140625" style="67" customWidth="1"/>
    <col min="5" max="16384" width="9.140625" style="67"/>
  </cols>
  <sheetData>
    <row r="1" spans="1:6" x14ac:dyDescent="0.2">
      <c r="A1" s="66"/>
      <c r="B1" s="66"/>
      <c r="C1" s="66"/>
      <c r="D1" s="66"/>
      <c r="E1" s="66"/>
      <c r="F1" s="66"/>
    </row>
    <row r="2" spans="1:6" x14ac:dyDescent="0.2">
      <c r="A2" s="66"/>
      <c r="B2" s="66"/>
      <c r="C2" s="66"/>
      <c r="D2" s="66"/>
      <c r="E2" s="66"/>
      <c r="F2" s="66"/>
    </row>
    <row r="3" spans="1:6" x14ac:dyDescent="0.2">
      <c r="A3" s="66"/>
      <c r="B3" s="66"/>
      <c r="C3" s="66"/>
      <c r="D3" s="66"/>
      <c r="E3" s="66"/>
      <c r="F3" s="66"/>
    </row>
    <row r="4" spans="1:6" ht="15" customHeight="1" x14ac:dyDescent="0.2">
      <c r="A4" s="154" t="s">
        <v>58</v>
      </c>
      <c r="B4" s="154"/>
      <c r="C4" s="154"/>
      <c r="D4" s="154"/>
      <c r="E4" s="155" t="s">
        <v>100</v>
      </c>
      <c r="F4" s="155"/>
    </row>
    <row r="5" spans="1:6" ht="12.75" customHeight="1" thickBot="1" x14ac:dyDescent="0.25">
      <c r="A5" s="69"/>
      <c r="B5" s="69"/>
      <c r="C5" s="69"/>
      <c r="D5" s="69"/>
      <c r="E5" s="70"/>
      <c r="F5" s="70"/>
    </row>
    <row r="6" spans="1:6" ht="13.5" thickTop="1" x14ac:dyDescent="0.2">
      <c r="A6" s="71"/>
      <c r="B6" s="71"/>
      <c r="C6" s="71"/>
      <c r="D6" s="71"/>
      <c r="E6" s="71"/>
      <c r="F6" s="68"/>
    </row>
    <row r="7" spans="1:6" x14ac:dyDescent="0.2">
      <c r="A7" s="156" t="s">
        <v>59</v>
      </c>
      <c r="B7" s="156"/>
      <c r="C7" s="156"/>
      <c r="D7" s="156"/>
      <c r="E7" s="156"/>
      <c r="F7" s="156"/>
    </row>
    <row r="8" spans="1:6" x14ac:dyDescent="0.2">
      <c r="A8" s="157"/>
      <c r="B8" s="157"/>
      <c r="C8" s="157"/>
      <c r="D8" s="157"/>
      <c r="E8" s="73"/>
      <c r="F8" s="74"/>
    </row>
    <row r="9" spans="1:6" x14ac:dyDescent="0.2">
      <c r="A9" s="75" t="s">
        <v>60</v>
      </c>
      <c r="B9" s="76"/>
      <c r="C9" s="77" t="s">
        <v>255</v>
      </c>
      <c r="D9" s="77"/>
      <c r="E9" s="77"/>
      <c r="F9" s="77"/>
    </row>
    <row r="10" spans="1:6" x14ac:dyDescent="0.2">
      <c r="A10" s="75" t="s">
        <v>61</v>
      </c>
      <c r="B10" s="76"/>
      <c r="C10" s="77" t="s">
        <v>256</v>
      </c>
      <c r="D10" s="77"/>
      <c r="E10" s="77"/>
      <c r="F10" s="77"/>
    </row>
    <row r="11" spans="1:6" x14ac:dyDescent="0.2">
      <c r="A11" s="75" t="s">
        <v>62</v>
      </c>
      <c r="B11" s="76"/>
      <c r="C11" s="77" t="s">
        <v>63</v>
      </c>
      <c r="D11" s="77"/>
      <c r="E11" s="77"/>
      <c r="F11" s="77"/>
    </row>
    <row r="12" spans="1:6" x14ac:dyDescent="0.2">
      <c r="A12" s="75" t="s">
        <v>64</v>
      </c>
      <c r="B12" s="76"/>
      <c r="C12" s="77" t="s">
        <v>106</v>
      </c>
      <c r="D12" s="77"/>
      <c r="E12" s="77"/>
      <c r="F12" s="77"/>
    </row>
    <row r="13" spans="1:6" x14ac:dyDescent="0.2">
      <c r="A13" s="75" t="s">
        <v>65</v>
      </c>
      <c r="B13" s="76"/>
      <c r="C13" s="120" t="s">
        <v>257</v>
      </c>
      <c r="D13" s="77"/>
      <c r="E13" s="77"/>
      <c r="F13" s="77"/>
    </row>
    <row r="14" spans="1:6" x14ac:dyDescent="0.2">
      <c r="A14" s="75" t="s">
        <v>66</v>
      </c>
      <c r="B14" s="26"/>
      <c r="C14" s="75" t="s">
        <v>258</v>
      </c>
      <c r="D14" s="75"/>
    </row>
    <row r="15" spans="1:6" x14ac:dyDescent="0.2">
      <c r="A15" s="75" t="s">
        <v>67</v>
      </c>
      <c r="B15" s="26"/>
      <c r="C15" s="121" t="s">
        <v>259</v>
      </c>
      <c r="D15" s="75"/>
    </row>
    <row r="16" spans="1:6" x14ac:dyDescent="0.2">
      <c r="A16" s="75" t="s">
        <v>68</v>
      </c>
      <c r="B16" s="26"/>
      <c r="C16" s="75" t="s">
        <v>235</v>
      </c>
      <c r="D16" s="75"/>
    </row>
    <row r="17" spans="1:9" x14ac:dyDescent="0.2">
      <c r="A17" s="78" t="s">
        <v>69</v>
      </c>
      <c r="B17" s="72"/>
      <c r="C17" s="75" t="s">
        <v>236</v>
      </c>
      <c r="D17" s="78"/>
      <c r="E17" s="25"/>
      <c r="F17" s="25"/>
    </row>
    <row r="18" spans="1:9" x14ac:dyDescent="0.2">
      <c r="A18" s="78" t="s">
        <v>70</v>
      </c>
      <c r="B18" s="72"/>
      <c r="C18" s="75" t="s">
        <v>101</v>
      </c>
      <c r="D18" s="78"/>
      <c r="E18" s="25"/>
      <c r="F18" s="25"/>
    </row>
    <row r="19" spans="1:9" ht="13.5" thickBot="1" x14ac:dyDescent="0.25">
      <c r="A19" s="79"/>
      <c r="B19" s="80"/>
      <c r="C19" s="79"/>
      <c r="D19" s="79"/>
      <c r="E19" s="81"/>
      <c r="F19" s="81"/>
      <c r="I19" s="75"/>
    </row>
    <row r="20" spans="1:9" x14ac:dyDescent="0.2">
      <c r="A20" s="78"/>
      <c r="B20" s="72"/>
      <c r="C20" s="78"/>
      <c r="D20" s="78"/>
      <c r="E20" s="25"/>
      <c r="F20" s="25"/>
    </row>
    <row r="21" spans="1:9" x14ac:dyDescent="0.2">
      <c r="A21" s="78"/>
      <c r="B21" s="72"/>
      <c r="C21" s="78"/>
      <c r="D21" s="78"/>
      <c r="E21" s="25"/>
      <c r="F21" s="25"/>
    </row>
    <row r="22" spans="1:9" x14ac:dyDescent="0.2">
      <c r="A22" s="78"/>
      <c r="B22" s="72"/>
      <c r="C22" s="78"/>
      <c r="D22" s="78"/>
      <c r="E22" s="25"/>
      <c r="F22" s="25"/>
    </row>
    <row r="23" spans="1:9" x14ac:dyDescent="0.2">
      <c r="A23" s="82" t="s">
        <v>104</v>
      </c>
      <c r="B23" s="26"/>
      <c r="C23" s="75"/>
      <c r="D23" s="75"/>
    </row>
    <row r="24" spans="1:9" x14ac:dyDescent="0.2">
      <c r="A24" s="75"/>
      <c r="B24" s="83" t="s">
        <v>71</v>
      </c>
      <c r="C24" s="82"/>
      <c r="D24" s="158" t="s">
        <v>72</v>
      </c>
      <c r="E24" s="158"/>
      <c r="F24" s="82" t="s">
        <v>27</v>
      </c>
    </row>
    <row r="25" spans="1:9" x14ac:dyDescent="0.2">
      <c r="A25" s="75"/>
      <c r="B25" s="84" t="s">
        <v>73</v>
      </c>
      <c r="C25" s="26" t="s">
        <v>74</v>
      </c>
      <c r="D25" s="85">
        <v>16.03</v>
      </c>
      <c r="F25" s="75" t="s">
        <v>85</v>
      </c>
    </row>
    <row r="26" spans="1:9" x14ac:dyDescent="0.2">
      <c r="A26" s="75"/>
      <c r="B26" s="84" t="s">
        <v>75</v>
      </c>
      <c r="C26" s="26" t="s">
        <v>76</v>
      </c>
      <c r="D26" s="86">
        <v>11.57</v>
      </c>
      <c r="F26" s="75" t="s">
        <v>86</v>
      </c>
    </row>
    <row r="27" spans="1:9" x14ac:dyDescent="0.2">
      <c r="A27" s="75"/>
      <c r="B27" s="84" t="s">
        <v>77</v>
      </c>
      <c r="C27" s="26" t="s">
        <v>76</v>
      </c>
      <c r="D27" s="85">
        <v>5.24</v>
      </c>
      <c r="F27" s="75" t="s">
        <v>86</v>
      </c>
    </row>
    <row r="28" spans="1:9" x14ac:dyDescent="0.2">
      <c r="A28" s="75"/>
      <c r="B28" s="84" t="s">
        <v>78</v>
      </c>
      <c r="C28" s="26" t="s">
        <v>76</v>
      </c>
      <c r="D28" s="85">
        <v>40.619999999999997</v>
      </c>
      <c r="F28" s="75" t="s">
        <v>86</v>
      </c>
    </row>
    <row r="29" spans="1:9" x14ac:dyDescent="0.2">
      <c r="A29" s="75"/>
      <c r="B29" s="84" t="s">
        <v>79</v>
      </c>
      <c r="C29" s="26" t="s">
        <v>76</v>
      </c>
      <c r="D29" s="85">
        <f>100-D26-D27-D28</f>
        <v>42.570000000000014</v>
      </c>
      <c r="F29" s="75" t="s">
        <v>86</v>
      </c>
    </row>
    <row r="30" spans="1:9" x14ac:dyDescent="0.2">
      <c r="A30" s="75"/>
      <c r="B30" s="84" t="s">
        <v>80</v>
      </c>
      <c r="C30" s="26" t="s">
        <v>76</v>
      </c>
      <c r="D30" s="85">
        <v>0.84</v>
      </c>
      <c r="F30" s="75" t="s">
        <v>88</v>
      </c>
    </row>
    <row r="31" spans="1:9" x14ac:dyDescent="0.2">
      <c r="A31" s="75"/>
      <c r="B31" s="84" t="s">
        <v>81</v>
      </c>
      <c r="C31" s="26" t="s">
        <v>76</v>
      </c>
      <c r="D31" s="87">
        <v>6371</v>
      </c>
      <c r="F31" s="75" t="s">
        <v>87</v>
      </c>
    </row>
    <row r="32" spans="1:9" x14ac:dyDescent="0.2">
      <c r="A32" s="75"/>
      <c r="B32" s="84" t="s">
        <v>81</v>
      </c>
      <c r="C32" s="26" t="s">
        <v>82</v>
      </c>
      <c r="D32" s="88">
        <f>D31*100/(100-D26)</f>
        <v>7204.5685853217228</v>
      </c>
      <c r="F32" s="75" t="s">
        <v>87</v>
      </c>
    </row>
    <row r="33" spans="1:6" x14ac:dyDescent="0.2">
      <c r="A33" s="75"/>
      <c r="B33" s="84" t="s">
        <v>81</v>
      </c>
      <c r="C33" s="26" t="s">
        <v>74</v>
      </c>
      <c r="D33" s="88">
        <f>D31*(100-D25)/(100-D26)</f>
        <v>6049.6762410946503</v>
      </c>
      <c r="F33" s="75" t="s">
        <v>87</v>
      </c>
    </row>
    <row r="34" spans="1:6" ht="13.5" customHeight="1" x14ac:dyDescent="0.2">
      <c r="A34" s="75"/>
      <c r="B34" s="84" t="s">
        <v>81</v>
      </c>
      <c r="C34" s="26" t="s">
        <v>83</v>
      </c>
      <c r="D34" s="88">
        <f>D31*100/(100-D26-D27)</f>
        <v>7658.3724005289087</v>
      </c>
      <c r="F34" s="75" t="s">
        <v>87</v>
      </c>
    </row>
    <row r="38" spans="1:6" x14ac:dyDescent="0.2">
      <c r="A38" s="75" t="s">
        <v>237</v>
      </c>
    </row>
    <row r="39" spans="1:6" x14ac:dyDescent="0.2">
      <c r="A39" s="75" t="s">
        <v>84</v>
      </c>
    </row>
    <row r="45" spans="1:6" x14ac:dyDescent="0.2">
      <c r="A45" s="158" t="s">
        <v>98</v>
      </c>
      <c r="B45" s="158"/>
    </row>
    <row r="46" spans="1:6" x14ac:dyDescent="0.2">
      <c r="A46" s="153" t="s">
        <v>99</v>
      </c>
      <c r="B46" s="153"/>
    </row>
  </sheetData>
  <mergeCells count="7">
    <mergeCell ref="A46:B46"/>
    <mergeCell ref="A4:D4"/>
    <mergeCell ref="E4:F4"/>
    <mergeCell ref="A7:F7"/>
    <mergeCell ref="A8:D8"/>
    <mergeCell ref="D24:E24"/>
    <mergeCell ref="A45:B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D32" sqref="D32"/>
    </sheetView>
  </sheetViews>
  <sheetFormatPr defaultRowHeight="12.75" x14ac:dyDescent="0.2"/>
  <cols>
    <col min="1" max="1" width="11.140625" style="67" customWidth="1"/>
    <col min="2" max="2" width="20.5703125" style="67" bestFit="1" customWidth="1"/>
    <col min="3" max="3" width="16.42578125" style="67" customWidth="1"/>
    <col min="4" max="4" width="15.140625" style="67" customWidth="1"/>
    <col min="5" max="16384" width="9.140625" style="67"/>
  </cols>
  <sheetData>
    <row r="1" spans="1:6" x14ac:dyDescent="0.2">
      <c r="A1" s="66"/>
      <c r="B1" s="66"/>
      <c r="C1" s="66"/>
      <c r="D1" s="66"/>
      <c r="E1" s="66"/>
      <c r="F1" s="66"/>
    </row>
    <row r="2" spans="1:6" x14ac:dyDescent="0.2">
      <c r="A2" s="66"/>
      <c r="B2" s="66"/>
      <c r="C2" s="66"/>
      <c r="D2" s="66"/>
      <c r="E2" s="66"/>
      <c r="F2" s="66"/>
    </row>
    <row r="3" spans="1:6" x14ac:dyDescent="0.2">
      <c r="A3" s="66"/>
      <c r="B3" s="66"/>
      <c r="C3" s="66"/>
      <c r="D3" s="66"/>
      <c r="E3" s="66"/>
      <c r="F3" s="66"/>
    </row>
    <row r="4" spans="1:6" ht="15" customHeight="1" x14ac:dyDescent="0.2">
      <c r="A4" s="154" t="s">
        <v>58</v>
      </c>
      <c r="B4" s="154"/>
      <c r="C4" s="154"/>
      <c r="D4" s="154"/>
      <c r="E4" s="155" t="s">
        <v>100</v>
      </c>
      <c r="F4" s="155"/>
    </row>
    <row r="5" spans="1:6" ht="12.75" customHeight="1" thickBot="1" x14ac:dyDescent="0.25">
      <c r="A5" s="69"/>
      <c r="B5" s="69"/>
      <c r="C5" s="69"/>
      <c r="D5" s="69"/>
      <c r="E5" s="70"/>
      <c r="F5" s="70"/>
    </row>
    <row r="6" spans="1:6" ht="13.5" thickTop="1" x14ac:dyDescent="0.2">
      <c r="A6" s="71"/>
      <c r="B6" s="71"/>
      <c r="C6" s="71"/>
      <c r="D6" s="71"/>
      <c r="E6" s="71"/>
      <c r="F6" s="68"/>
    </row>
    <row r="7" spans="1:6" x14ac:dyDescent="0.2">
      <c r="A7" s="156" t="s">
        <v>59</v>
      </c>
      <c r="B7" s="156"/>
      <c r="C7" s="156"/>
      <c r="D7" s="156"/>
      <c r="E7" s="156"/>
      <c r="F7" s="156"/>
    </row>
    <row r="8" spans="1:6" x14ac:dyDescent="0.2">
      <c r="A8" s="157"/>
      <c r="B8" s="157"/>
      <c r="C8" s="157"/>
      <c r="D8" s="157"/>
      <c r="E8" s="73"/>
      <c r="F8" s="74"/>
    </row>
    <row r="9" spans="1:6" x14ac:dyDescent="0.2">
      <c r="A9" s="75" t="s">
        <v>60</v>
      </c>
      <c r="B9" s="76"/>
      <c r="C9" s="77" t="s">
        <v>266</v>
      </c>
      <c r="D9" s="77"/>
      <c r="E9" s="77"/>
      <c r="F9" s="77"/>
    </row>
    <row r="10" spans="1:6" x14ac:dyDescent="0.2">
      <c r="A10" s="75" t="s">
        <v>61</v>
      </c>
      <c r="B10" s="76"/>
      <c r="C10" s="77" t="s">
        <v>267</v>
      </c>
      <c r="D10" s="77"/>
      <c r="E10" s="77"/>
      <c r="F10" s="77"/>
    </row>
    <row r="11" spans="1:6" x14ac:dyDescent="0.2">
      <c r="A11" s="75" t="s">
        <v>62</v>
      </c>
      <c r="B11" s="76"/>
      <c r="C11" s="77" t="s">
        <v>63</v>
      </c>
      <c r="D11" s="77"/>
      <c r="E11" s="77"/>
      <c r="F11" s="77"/>
    </row>
    <row r="12" spans="1:6" x14ac:dyDescent="0.2">
      <c r="A12" s="75" t="s">
        <v>64</v>
      </c>
      <c r="B12" s="76"/>
      <c r="C12" s="77" t="s">
        <v>106</v>
      </c>
      <c r="D12" s="77"/>
      <c r="E12" s="77"/>
      <c r="F12" s="77"/>
    </row>
    <row r="13" spans="1:6" x14ac:dyDescent="0.2">
      <c r="A13" s="75" t="s">
        <v>65</v>
      </c>
      <c r="B13" s="76"/>
      <c r="C13" s="120" t="s">
        <v>268</v>
      </c>
      <c r="D13" s="77"/>
      <c r="E13" s="77"/>
      <c r="F13" s="77"/>
    </row>
    <row r="14" spans="1:6" x14ac:dyDescent="0.2">
      <c r="A14" s="75" t="s">
        <v>66</v>
      </c>
      <c r="B14" s="26"/>
      <c r="C14" s="75" t="s">
        <v>269</v>
      </c>
      <c r="D14" s="75"/>
    </row>
    <row r="15" spans="1:6" x14ac:dyDescent="0.2">
      <c r="A15" s="75" t="s">
        <v>67</v>
      </c>
      <c r="B15" s="26"/>
      <c r="C15" s="121" t="s">
        <v>270</v>
      </c>
      <c r="D15" s="75"/>
    </row>
    <row r="16" spans="1:6" x14ac:dyDescent="0.2">
      <c r="A16" s="75" t="s">
        <v>68</v>
      </c>
      <c r="B16" s="26"/>
      <c r="C16" s="75" t="s">
        <v>271</v>
      </c>
      <c r="D16" s="75"/>
    </row>
    <row r="17" spans="1:9" x14ac:dyDescent="0.2">
      <c r="A17" s="78" t="s">
        <v>69</v>
      </c>
      <c r="B17" s="72"/>
      <c r="C17" s="75" t="s">
        <v>236</v>
      </c>
      <c r="D17" s="78"/>
      <c r="E17" s="25"/>
      <c r="F17" s="25"/>
    </row>
    <row r="18" spans="1:9" x14ac:dyDescent="0.2">
      <c r="A18" s="78" t="s">
        <v>70</v>
      </c>
      <c r="B18" s="72"/>
      <c r="C18" s="75" t="s">
        <v>101</v>
      </c>
      <c r="D18" s="78"/>
      <c r="E18" s="25"/>
      <c r="F18" s="25"/>
    </row>
    <row r="19" spans="1:9" ht="13.5" thickBot="1" x14ac:dyDescent="0.25">
      <c r="A19" s="79"/>
      <c r="B19" s="80"/>
      <c r="C19" s="79"/>
      <c r="D19" s="79"/>
      <c r="E19" s="81"/>
      <c r="F19" s="81"/>
      <c r="I19" s="75"/>
    </row>
    <row r="20" spans="1:9" x14ac:dyDescent="0.2">
      <c r="A20" s="78"/>
      <c r="B20" s="72"/>
      <c r="C20" s="78"/>
      <c r="D20" s="78"/>
      <c r="E20" s="25"/>
      <c r="F20" s="25"/>
    </row>
    <row r="21" spans="1:9" x14ac:dyDescent="0.2">
      <c r="A21" s="78"/>
      <c r="B21" s="72"/>
      <c r="C21" s="78"/>
      <c r="D21" s="78"/>
      <c r="E21" s="25"/>
      <c r="F21" s="25"/>
    </row>
    <row r="22" spans="1:9" x14ac:dyDescent="0.2">
      <c r="A22" s="78"/>
      <c r="B22" s="72"/>
      <c r="C22" s="78"/>
      <c r="D22" s="78"/>
      <c r="E22" s="25"/>
      <c r="F22" s="25"/>
    </row>
    <row r="23" spans="1:9" x14ac:dyDescent="0.2">
      <c r="A23" s="82" t="s">
        <v>104</v>
      </c>
      <c r="B23" s="26"/>
      <c r="C23" s="75"/>
      <c r="D23" s="75"/>
    </row>
    <row r="24" spans="1:9" x14ac:dyDescent="0.2">
      <c r="A24" s="75"/>
      <c r="B24" s="83" t="s">
        <v>71</v>
      </c>
      <c r="C24" s="82"/>
      <c r="D24" s="158" t="s">
        <v>72</v>
      </c>
      <c r="E24" s="158"/>
      <c r="F24" s="82" t="s">
        <v>27</v>
      </c>
    </row>
    <row r="25" spans="1:9" x14ac:dyDescent="0.2">
      <c r="A25" s="75"/>
      <c r="B25" s="84" t="s">
        <v>73</v>
      </c>
      <c r="C25" s="26" t="s">
        <v>74</v>
      </c>
      <c r="D25" s="85">
        <v>16</v>
      </c>
      <c r="F25" s="75" t="s">
        <v>85</v>
      </c>
    </row>
    <row r="26" spans="1:9" x14ac:dyDescent="0.2">
      <c r="A26" s="75"/>
      <c r="B26" s="84" t="s">
        <v>75</v>
      </c>
      <c r="C26" s="26" t="s">
        <v>76</v>
      </c>
      <c r="D26" s="86">
        <v>10.77</v>
      </c>
      <c r="F26" s="75" t="s">
        <v>86</v>
      </c>
    </row>
    <row r="27" spans="1:9" x14ac:dyDescent="0.2">
      <c r="A27" s="75"/>
      <c r="B27" s="84" t="s">
        <v>77</v>
      </c>
      <c r="C27" s="26" t="s">
        <v>76</v>
      </c>
      <c r="D27" s="85">
        <v>5.13</v>
      </c>
      <c r="F27" s="75" t="s">
        <v>86</v>
      </c>
    </row>
    <row r="28" spans="1:9" x14ac:dyDescent="0.2">
      <c r="A28" s="75"/>
      <c r="B28" s="84" t="s">
        <v>78</v>
      </c>
      <c r="C28" s="26" t="s">
        <v>76</v>
      </c>
      <c r="D28" s="85">
        <v>41.26</v>
      </c>
      <c r="F28" s="75" t="s">
        <v>86</v>
      </c>
    </row>
    <row r="29" spans="1:9" x14ac:dyDescent="0.2">
      <c r="A29" s="75"/>
      <c r="B29" s="84" t="s">
        <v>79</v>
      </c>
      <c r="C29" s="26" t="s">
        <v>76</v>
      </c>
      <c r="D29" s="85">
        <f>100-D26-D27-D28</f>
        <v>42.840000000000011</v>
      </c>
      <c r="F29" s="75" t="s">
        <v>86</v>
      </c>
    </row>
    <row r="30" spans="1:9" x14ac:dyDescent="0.2">
      <c r="A30" s="75"/>
      <c r="B30" s="84" t="s">
        <v>80</v>
      </c>
      <c r="C30" s="26" t="s">
        <v>76</v>
      </c>
      <c r="D30" s="85">
        <v>0.82</v>
      </c>
      <c r="F30" s="75" t="s">
        <v>88</v>
      </c>
    </row>
    <row r="31" spans="1:9" x14ac:dyDescent="0.2">
      <c r="A31" s="75"/>
      <c r="B31" s="84" t="s">
        <v>81</v>
      </c>
      <c r="C31" s="26" t="s">
        <v>76</v>
      </c>
      <c r="D31" s="87">
        <v>6372</v>
      </c>
      <c r="F31" s="75" t="s">
        <v>87</v>
      </c>
    </row>
    <row r="32" spans="1:9" x14ac:dyDescent="0.2">
      <c r="A32" s="75"/>
      <c r="B32" s="84" t="s">
        <v>81</v>
      </c>
      <c r="C32" s="26" t="s">
        <v>82</v>
      </c>
      <c r="D32" s="88">
        <f>D31*100/(100-D26)</f>
        <v>7141.0960439314131</v>
      </c>
      <c r="F32" s="75" t="s">
        <v>87</v>
      </c>
    </row>
    <row r="33" spans="1:6" x14ac:dyDescent="0.2">
      <c r="A33" s="75"/>
      <c r="B33" s="84" t="s">
        <v>81</v>
      </c>
      <c r="C33" s="26" t="s">
        <v>74</v>
      </c>
      <c r="D33" s="88">
        <f>D31*(100-D25)/(100-D26)</f>
        <v>5998.5206769023871</v>
      </c>
      <c r="F33" s="75" t="s">
        <v>87</v>
      </c>
    </row>
    <row r="34" spans="1:6" ht="13.5" customHeight="1" x14ac:dyDescent="0.2">
      <c r="A34" s="75"/>
      <c r="B34" s="84" t="s">
        <v>81</v>
      </c>
      <c r="C34" s="26" t="s">
        <v>83</v>
      </c>
      <c r="D34" s="88">
        <f>D31*100/(100-D26-D27)</f>
        <v>7576.694411414981</v>
      </c>
      <c r="F34" s="75" t="s">
        <v>87</v>
      </c>
    </row>
    <row r="38" spans="1:6" x14ac:dyDescent="0.2">
      <c r="A38" s="75" t="s">
        <v>237</v>
      </c>
    </row>
    <row r="39" spans="1:6" x14ac:dyDescent="0.2">
      <c r="A39" s="75" t="s">
        <v>84</v>
      </c>
    </row>
    <row r="45" spans="1:6" x14ac:dyDescent="0.2">
      <c r="A45" s="158" t="s">
        <v>98</v>
      </c>
      <c r="B45" s="158"/>
    </row>
    <row r="46" spans="1:6" x14ac:dyDescent="0.2">
      <c r="A46" s="153" t="s">
        <v>99</v>
      </c>
      <c r="B46" s="153"/>
    </row>
  </sheetData>
  <mergeCells count="7">
    <mergeCell ref="A46:B46"/>
    <mergeCell ref="A4:D4"/>
    <mergeCell ref="E4:F4"/>
    <mergeCell ref="A7:F7"/>
    <mergeCell ref="A8:D8"/>
    <mergeCell ref="D24:E24"/>
    <mergeCell ref="A45:B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D32" sqref="D32"/>
    </sheetView>
  </sheetViews>
  <sheetFormatPr defaultRowHeight="12.75" x14ac:dyDescent="0.2"/>
  <cols>
    <col min="1" max="1" width="11.140625" style="67" customWidth="1"/>
    <col min="2" max="2" width="20.5703125" style="67" bestFit="1" customWidth="1"/>
    <col min="3" max="3" width="16.42578125" style="67" customWidth="1"/>
    <col min="4" max="4" width="15.140625" style="67" customWidth="1"/>
    <col min="5" max="16384" width="9.140625" style="67"/>
  </cols>
  <sheetData>
    <row r="1" spans="1:6" x14ac:dyDescent="0.2">
      <c r="A1" s="66"/>
      <c r="B1" s="66"/>
      <c r="C1" s="66"/>
      <c r="D1" s="66"/>
      <c r="E1" s="66"/>
      <c r="F1" s="66"/>
    </row>
    <row r="2" spans="1:6" x14ac:dyDescent="0.2">
      <c r="A2" s="66"/>
      <c r="B2" s="66"/>
      <c r="C2" s="66"/>
      <c r="D2" s="66"/>
      <c r="E2" s="66"/>
      <c r="F2" s="66"/>
    </row>
    <row r="3" spans="1:6" x14ac:dyDescent="0.2">
      <c r="A3" s="66"/>
      <c r="B3" s="66"/>
      <c r="C3" s="66"/>
      <c r="D3" s="66"/>
      <c r="E3" s="66"/>
      <c r="F3" s="66"/>
    </row>
    <row r="4" spans="1:6" ht="15" customHeight="1" x14ac:dyDescent="0.2">
      <c r="A4" s="154" t="s">
        <v>58</v>
      </c>
      <c r="B4" s="154"/>
      <c r="C4" s="154"/>
      <c r="D4" s="154"/>
      <c r="E4" s="155" t="s">
        <v>100</v>
      </c>
      <c r="F4" s="155"/>
    </row>
    <row r="5" spans="1:6" ht="12.75" customHeight="1" thickBot="1" x14ac:dyDescent="0.25">
      <c r="A5" s="69"/>
      <c r="B5" s="69"/>
      <c r="C5" s="69"/>
      <c r="D5" s="69"/>
      <c r="E5" s="70"/>
      <c r="F5" s="70"/>
    </row>
    <row r="6" spans="1:6" ht="13.5" thickTop="1" x14ac:dyDescent="0.2">
      <c r="A6" s="71"/>
      <c r="B6" s="71"/>
      <c r="C6" s="71"/>
      <c r="D6" s="71"/>
      <c r="E6" s="71"/>
      <c r="F6" s="68"/>
    </row>
    <row r="7" spans="1:6" x14ac:dyDescent="0.2">
      <c r="A7" s="156" t="s">
        <v>59</v>
      </c>
      <c r="B7" s="156"/>
      <c r="C7" s="156"/>
      <c r="D7" s="156"/>
      <c r="E7" s="156"/>
      <c r="F7" s="156"/>
    </row>
    <row r="8" spans="1:6" x14ac:dyDescent="0.2">
      <c r="A8" s="157"/>
      <c r="B8" s="157"/>
      <c r="C8" s="157"/>
      <c r="D8" s="157"/>
      <c r="E8" s="73"/>
      <c r="F8" s="74"/>
    </row>
    <row r="9" spans="1:6" x14ac:dyDescent="0.2">
      <c r="A9" s="75" t="s">
        <v>60</v>
      </c>
      <c r="B9" s="76"/>
      <c r="C9" s="77" t="s">
        <v>279</v>
      </c>
      <c r="D9" s="77"/>
      <c r="E9" s="77"/>
      <c r="F9" s="77"/>
    </row>
    <row r="10" spans="1:6" x14ac:dyDescent="0.2">
      <c r="A10" s="75" t="s">
        <v>61</v>
      </c>
      <c r="B10" s="76"/>
      <c r="C10" s="77" t="s">
        <v>280</v>
      </c>
      <c r="D10" s="77"/>
      <c r="E10" s="77"/>
      <c r="F10" s="77"/>
    </row>
    <row r="11" spans="1:6" x14ac:dyDescent="0.2">
      <c r="A11" s="75" t="s">
        <v>62</v>
      </c>
      <c r="B11" s="76"/>
      <c r="C11" s="77" t="s">
        <v>63</v>
      </c>
      <c r="D11" s="77"/>
      <c r="E11" s="77"/>
      <c r="F11" s="77"/>
    </row>
    <row r="12" spans="1:6" x14ac:dyDescent="0.2">
      <c r="A12" s="75" t="s">
        <v>64</v>
      </c>
      <c r="B12" s="76"/>
      <c r="C12" s="77" t="s">
        <v>106</v>
      </c>
      <c r="D12" s="77"/>
      <c r="E12" s="77"/>
      <c r="F12" s="77"/>
    </row>
    <row r="13" spans="1:6" x14ac:dyDescent="0.2">
      <c r="A13" s="75" t="s">
        <v>65</v>
      </c>
      <c r="B13" s="76"/>
      <c r="C13" s="120" t="s">
        <v>281</v>
      </c>
      <c r="D13" s="77"/>
      <c r="E13" s="77"/>
      <c r="F13" s="77"/>
    </row>
    <row r="14" spans="1:6" x14ac:dyDescent="0.2">
      <c r="A14" s="75" t="s">
        <v>66</v>
      </c>
      <c r="B14" s="26"/>
      <c r="C14" s="75" t="s">
        <v>282</v>
      </c>
      <c r="D14" s="75"/>
    </row>
    <row r="15" spans="1:6" x14ac:dyDescent="0.2">
      <c r="A15" s="75" t="s">
        <v>67</v>
      </c>
      <c r="B15" s="26"/>
      <c r="C15" s="121" t="s">
        <v>283</v>
      </c>
      <c r="D15" s="75"/>
    </row>
    <row r="16" spans="1:6" x14ac:dyDescent="0.2">
      <c r="A16" s="75" t="s">
        <v>68</v>
      </c>
      <c r="B16" s="26"/>
      <c r="C16" s="75" t="s">
        <v>271</v>
      </c>
      <c r="D16" s="75"/>
    </row>
    <row r="17" spans="1:9" x14ac:dyDescent="0.2">
      <c r="A17" s="78" t="s">
        <v>69</v>
      </c>
      <c r="B17" s="72"/>
      <c r="C17" s="75" t="s">
        <v>236</v>
      </c>
      <c r="D17" s="78"/>
      <c r="E17" s="25"/>
      <c r="F17" s="25"/>
    </row>
    <row r="18" spans="1:9" x14ac:dyDescent="0.2">
      <c r="A18" s="78" t="s">
        <v>70</v>
      </c>
      <c r="B18" s="72"/>
      <c r="C18" s="75" t="s">
        <v>101</v>
      </c>
      <c r="D18" s="78"/>
      <c r="E18" s="25"/>
      <c r="F18" s="25"/>
    </row>
    <row r="19" spans="1:9" ht="13.5" thickBot="1" x14ac:dyDescent="0.25">
      <c r="A19" s="79"/>
      <c r="B19" s="80"/>
      <c r="C19" s="79"/>
      <c r="D19" s="79"/>
      <c r="E19" s="81"/>
      <c r="F19" s="81"/>
      <c r="I19" s="75"/>
    </row>
    <row r="20" spans="1:9" x14ac:dyDescent="0.2">
      <c r="A20" s="78"/>
      <c r="B20" s="72"/>
      <c r="C20" s="78"/>
      <c r="D20" s="78"/>
      <c r="E20" s="25"/>
      <c r="F20" s="25"/>
    </row>
    <row r="21" spans="1:9" x14ac:dyDescent="0.2">
      <c r="A21" s="78"/>
      <c r="B21" s="72"/>
      <c r="C21" s="78"/>
      <c r="D21" s="78"/>
      <c r="E21" s="25"/>
      <c r="F21" s="25"/>
    </row>
    <row r="22" spans="1:9" x14ac:dyDescent="0.2">
      <c r="A22" s="78"/>
      <c r="B22" s="72"/>
      <c r="C22" s="78"/>
      <c r="D22" s="78"/>
      <c r="E22" s="25"/>
      <c r="F22" s="25"/>
    </row>
    <row r="23" spans="1:9" x14ac:dyDescent="0.2">
      <c r="A23" s="82" t="s">
        <v>104</v>
      </c>
      <c r="B23" s="26"/>
      <c r="C23" s="75"/>
      <c r="D23" s="75"/>
    </row>
    <row r="24" spans="1:9" x14ac:dyDescent="0.2">
      <c r="A24" s="75"/>
      <c r="B24" s="83" t="s">
        <v>71</v>
      </c>
      <c r="C24" s="82"/>
      <c r="D24" s="158" t="s">
        <v>72</v>
      </c>
      <c r="E24" s="158"/>
      <c r="F24" s="82" t="s">
        <v>27</v>
      </c>
    </row>
    <row r="25" spans="1:9" x14ac:dyDescent="0.2">
      <c r="A25" s="75"/>
      <c r="B25" s="84" t="s">
        <v>73</v>
      </c>
      <c r="C25" s="26" t="s">
        <v>74</v>
      </c>
      <c r="D25" s="85">
        <v>16.670000000000002</v>
      </c>
      <c r="F25" s="75" t="s">
        <v>85</v>
      </c>
    </row>
    <row r="26" spans="1:9" x14ac:dyDescent="0.2">
      <c r="A26" s="75"/>
      <c r="B26" s="84" t="s">
        <v>75</v>
      </c>
      <c r="C26" s="26" t="s">
        <v>76</v>
      </c>
      <c r="D26" s="86">
        <v>11.84</v>
      </c>
      <c r="F26" s="75" t="s">
        <v>86</v>
      </c>
    </row>
    <row r="27" spans="1:9" x14ac:dyDescent="0.2">
      <c r="A27" s="75"/>
      <c r="B27" s="84" t="s">
        <v>77</v>
      </c>
      <c r="C27" s="26" t="s">
        <v>76</v>
      </c>
      <c r="D27" s="85">
        <v>5.8</v>
      </c>
      <c r="F27" s="75" t="s">
        <v>86</v>
      </c>
    </row>
    <row r="28" spans="1:9" x14ac:dyDescent="0.2">
      <c r="A28" s="75"/>
      <c r="B28" s="84" t="s">
        <v>78</v>
      </c>
      <c r="C28" s="26" t="s">
        <v>76</v>
      </c>
      <c r="D28" s="85">
        <v>40.93</v>
      </c>
      <c r="F28" s="75" t="s">
        <v>86</v>
      </c>
    </row>
    <row r="29" spans="1:9" x14ac:dyDescent="0.2">
      <c r="A29" s="75"/>
      <c r="B29" s="84" t="s">
        <v>79</v>
      </c>
      <c r="C29" s="26" t="s">
        <v>76</v>
      </c>
      <c r="D29" s="85">
        <f>100-D26-D27-D28</f>
        <v>41.43</v>
      </c>
      <c r="F29" s="75" t="s">
        <v>86</v>
      </c>
    </row>
    <row r="30" spans="1:9" x14ac:dyDescent="0.2">
      <c r="A30" s="75"/>
      <c r="B30" s="84" t="s">
        <v>80</v>
      </c>
      <c r="C30" s="26" t="s">
        <v>76</v>
      </c>
      <c r="D30" s="85">
        <v>0.59</v>
      </c>
      <c r="F30" s="75" t="s">
        <v>88</v>
      </c>
    </row>
    <row r="31" spans="1:9" x14ac:dyDescent="0.2">
      <c r="A31" s="75"/>
      <c r="B31" s="84" t="s">
        <v>81</v>
      </c>
      <c r="C31" s="26" t="s">
        <v>76</v>
      </c>
      <c r="D31" s="87">
        <v>6196</v>
      </c>
      <c r="F31" s="75" t="s">
        <v>87</v>
      </c>
    </row>
    <row r="32" spans="1:9" x14ac:dyDescent="0.2">
      <c r="A32" s="75"/>
      <c r="B32" s="84" t="s">
        <v>81</v>
      </c>
      <c r="C32" s="26" t="s">
        <v>82</v>
      </c>
      <c r="D32" s="88">
        <f>D31*100/(100-D26)</f>
        <v>7028.130671506352</v>
      </c>
      <c r="F32" s="75" t="s">
        <v>87</v>
      </c>
    </row>
    <row r="33" spans="1:6" x14ac:dyDescent="0.2">
      <c r="A33" s="75"/>
      <c r="B33" s="84" t="s">
        <v>81</v>
      </c>
      <c r="C33" s="26" t="s">
        <v>74</v>
      </c>
      <c r="D33" s="88">
        <f>D31*(100-D25)/(100-D26)</f>
        <v>5856.5412885662436</v>
      </c>
      <c r="F33" s="75" t="s">
        <v>87</v>
      </c>
    </row>
    <row r="34" spans="1:6" ht="13.5" customHeight="1" x14ac:dyDescent="0.2">
      <c r="A34" s="75"/>
      <c r="B34" s="84" t="s">
        <v>81</v>
      </c>
      <c r="C34" s="26" t="s">
        <v>83</v>
      </c>
      <c r="D34" s="88">
        <f>D31*100/(100-D26-D27)</f>
        <v>7523.0694511898982</v>
      </c>
      <c r="F34" s="75" t="s">
        <v>87</v>
      </c>
    </row>
    <row r="38" spans="1:6" x14ac:dyDescent="0.2">
      <c r="A38" s="75" t="s">
        <v>237</v>
      </c>
    </row>
    <row r="39" spans="1:6" x14ac:dyDescent="0.2">
      <c r="A39" s="75" t="s">
        <v>84</v>
      </c>
    </row>
    <row r="45" spans="1:6" x14ac:dyDescent="0.2">
      <c r="A45" s="158" t="s">
        <v>98</v>
      </c>
      <c r="B45" s="158"/>
    </row>
    <row r="46" spans="1:6" x14ac:dyDescent="0.2">
      <c r="A46" s="153" t="s">
        <v>99</v>
      </c>
      <c r="B46" s="153"/>
    </row>
  </sheetData>
  <mergeCells count="7">
    <mergeCell ref="A46:B46"/>
    <mergeCell ref="A4:D4"/>
    <mergeCell ref="E4:F4"/>
    <mergeCell ref="A7:F7"/>
    <mergeCell ref="A8:D8"/>
    <mergeCell ref="D24:E24"/>
    <mergeCell ref="A45:B4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5" workbookViewId="0">
      <selection activeCell="A39" sqref="A39"/>
    </sheetView>
  </sheetViews>
  <sheetFormatPr defaultRowHeight="12.75" x14ac:dyDescent="0.2"/>
  <cols>
    <col min="1" max="1" width="11.140625" style="67" customWidth="1"/>
    <col min="2" max="2" width="20.5703125" style="67" bestFit="1" customWidth="1"/>
    <col min="3" max="3" width="16.42578125" style="67" customWidth="1"/>
    <col min="4" max="4" width="15.140625" style="67" customWidth="1"/>
    <col min="5" max="16384" width="9.140625" style="67"/>
  </cols>
  <sheetData>
    <row r="1" spans="1:6" x14ac:dyDescent="0.2">
      <c r="A1" s="66"/>
      <c r="B1" s="66"/>
      <c r="C1" s="66"/>
      <c r="D1" s="66"/>
      <c r="E1" s="66"/>
      <c r="F1" s="66"/>
    </row>
    <row r="2" spans="1:6" x14ac:dyDescent="0.2">
      <c r="A2" s="66"/>
      <c r="B2" s="66"/>
      <c r="C2" s="66"/>
      <c r="D2" s="66"/>
      <c r="E2" s="66"/>
      <c r="F2" s="66"/>
    </row>
    <row r="3" spans="1:6" x14ac:dyDescent="0.2">
      <c r="A3" s="66"/>
      <c r="B3" s="66"/>
      <c r="C3" s="66"/>
      <c r="D3" s="66"/>
      <c r="E3" s="66"/>
      <c r="F3" s="66"/>
    </row>
    <row r="4" spans="1:6" ht="15" customHeight="1" x14ac:dyDescent="0.2">
      <c r="A4" s="154" t="s">
        <v>58</v>
      </c>
      <c r="B4" s="154"/>
      <c r="C4" s="154"/>
      <c r="D4" s="154"/>
      <c r="E4" s="155" t="s">
        <v>100</v>
      </c>
      <c r="F4" s="155"/>
    </row>
    <row r="5" spans="1:6" ht="12.75" customHeight="1" thickBot="1" x14ac:dyDescent="0.25">
      <c r="A5" s="69"/>
      <c r="B5" s="69"/>
      <c r="C5" s="69"/>
      <c r="D5" s="69"/>
      <c r="E5" s="70"/>
      <c r="F5" s="70"/>
    </row>
    <row r="6" spans="1:6" ht="13.5" thickTop="1" x14ac:dyDescent="0.2">
      <c r="A6" s="71"/>
      <c r="B6" s="71"/>
      <c r="C6" s="71"/>
      <c r="D6" s="71"/>
      <c r="E6" s="71"/>
      <c r="F6" s="68"/>
    </row>
    <row r="7" spans="1:6" x14ac:dyDescent="0.2">
      <c r="A7" s="156" t="s">
        <v>59</v>
      </c>
      <c r="B7" s="156"/>
      <c r="C7" s="156"/>
      <c r="D7" s="156"/>
      <c r="E7" s="156"/>
      <c r="F7" s="156"/>
    </row>
    <row r="8" spans="1:6" x14ac:dyDescent="0.2">
      <c r="A8" s="157"/>
      <c r="B8" s="157"/>
      <c r="C8" s="157"/>
      <c r="D8" s="157"/>
      <c r="E8" s="73"/>
      <c r="F8" s="74"/>
    </row>
    <row r="9" spans="1:6" x14ac:dyDescent="0.2">
      <c r="A9" s="75" t="s">
        <v>60</v>
      </c>
      <c r="B9" s="76"/>
      <c r="C9" s="77" t="s">
        <v>292</v>
      </c>
      <c r="D9" s="77"/>
      <c r="E9" s="77"/>
      <c r="F9" s="77"/>
    </row>
    <row r="10" spans="1:6" x14ac:dyDescent="0.2">
      <c r="A10" s="75" t="s">
        <v>61</v>
      </c>
      <c r="B10" s="76"/>
      <c r="C10" s="77" t="s">
        <v>293</v>
      </c>
      <c r="D10" s="77"/>
      <c r="E10" s="77"/>
      <c r="F10" s="77"/>
    </row>
    <row r="11" spans="1:6" x14ac:dyDescent="0.2">
      <c r="A11" s="75" t="s">
        <v>62</v>
      </c>
      <c r="B11" s="76"/>
      <c r="C11" s="77" t="s">
        <v>63</v>
      </c>
      <c r="D11" s="77"/>
      <c r="E11" s="77"/>
      <c r="F11" s="77"/>
    </row>
    <row r="12" spans="1:6" x14ac:dyDescent="0.2">
      <c r="A12" s="75" t="s">
        <v>64</v>
      </c>
      <c r="B12" s="76"/>
      <c r="C12" s="77" t="s">
        <v>106</v>
      </c>
      <c r="D12" s="77"/>
      <c r="E12" s="77"/>
      <c r="F12" s="77"/>
    </row>
    <row r="13" spans="1:6" x14ac:dyDescent="0.2">
      <c r="A13" s="75" t="s">
        <v>65</v>
      </c>
      <c r="B13" s="76"/>
      <c r="C13" s="120" t="s">
        <v>294</v>
      </c>
      <c r="D13" s="77"/>
      <c r="E13" s="77"/>
      <c r="F13" s="77"/>
    </row>
    <row r="14" spans="1:6" x14ac:dyDescent="0.2">
      <c r="A14" s="75" t="s">
        <v>66</v>
      </c>
      <c r="B14" s="26"/>
      <c r="C14" s="75" t="s">
        <v>295</v>
      </c>
      <c r="D14" s="75"/>
    </row>
    <row r="15" spans="1:6" x14ac:dyDescent="0.2">
      <c r="A15" s="75" t="s">
        <v>67</v>
      </c>
      <c r="B15" s="26"/>
      <c r="C15" s="121" t="s">
        <v>296</v>
      </c>
      <c r="D15" s="75"/>
    </row>
    <row r="16" spans="1:6" x14ac:dyDescent="0.2">
      <c r="A16" s="75" t="s">
        <v>68</v>
      </c>
      <c r="B16" s="26"/>
      <c r="C16" s="75" t="s">
        <v>297</v>
      </c>
      <c r="D16" s="75"/>
    </row>
    <row r="17" spans="1:9" x14ac:dyDescent="0.2">
      <c r="A17" s="78" t="s">
        <v>69</v>
      </c>
      <c r="B17" s="72"/>
      <c r="C17" s="75" t="s">
        <v>298</v>
      </c>
      <c r="D17" s="78"/>
      <c r="E17" s="25"/>
      <c r="F17" s="25"/>
    </row>
    <row r="18" spans="1:9" x14ac:dyDescent="0.2">
      <c r="A18" s="78" t="s">
        <v>70</v>
      </c>
      <c r="B18" s="72"/>
      <c r="C18" s="75" t="s">
        <v>101</v>
      </c>
      <c r="D18" s="78"/>
      <c r="E18" s="25"/>
      <c r="F18" s="25"/>
    </row>
    <row r="19" spans="1:9" ht="13.5" thickBot="1" x14ac:dyDescent="0.25">
      <c r="A19" s="79"/>
      <c r="B19" s="80"/>
      <c r="C19" s="79"/>
      <c r="D19" s="79"/>
      <c r="E19" s="81"/>
      <c r="F19" s="81"/>
      <c r="I19" s="75"/>
    </row>
    <row r="20" spans="1:9" x14ac:dyDescent="0.2">
      <c r="A20" s="78"/>
      <c r="B20" s="72"/>
      <c r="C20" s="78"/>
      <c r="D20" s="78"/>
      <c r="E20" s="25"/>
      <c r="F20" s="25"/>
    </row>
    <row r="21" spans="1:9" x14ac:dyDescent="0.2">
      <c r="A21" s="78"/>
      <c r="B21" s="72"/>
      <c r="C21" s="78"/>
      <c r="D21" s="78"/>
      <c r="E21" s="25"/>
      <c r="F21" s="25"/>
    </row>
    <row r="22" spans="1:9" x14ac:dyDescent="0.2">
      <c r="A22" s="78"/>
      <c r="B22" s="72"/>
      <c r="C22" s="78"/>
      <c r="D22" s="78"/>
      <c r="E22" s="25"/>
      <c r="F22" s="25"/>
    </row>
    <row r="23" spans="1:9" x14ac:dyDescent="0.2">
      <c r="A23" s="82" t="s">
        <v>148</v>
      </c>
      <c r="B23" s="26"/>
      <c r="C23" s="75"/>
      <c r="D23" s="75"/>
    </row>
    <row r="24" spans="1:9" x14ac:dyDescent="0.2">
      <c r="A24" s="75"/>
      <c r="B24" s="83" t="s">
        <v>71</v>
      </c>
      <c r="C24" s="82"/>
      <c r="D24" s="158" t="s">
        <v>72</v>
      </c>
      <c r="E24" s="158"/>
      <c r="F24" s="82" t="s">
        <v>27</v>
      </c>
    </row>
    <row r="25" spans="1:9" x14ac:dyDescent="0.2">
      <c r="A25" s="75"/>
      <c r="B25" s="84" t="s">
        <v>73</v>
      </c>
      <c r="C25" s="26" t="s">
        <v>74</v>
      </c>
      <c r="D25" s="85">
        <v>15.03</v>
      </c>
      <c r="F25" s="75" t="s">
        <v>85</v>
      </c>
    </row>
    <row r="26" spans="1:9" x14ac:dyDescent="0.2">
      <c r="A26" s="75"/>
      <c r="B26" s="84" t="s">
        <v>75</v>
      </c>
      <c r="C26" s="26" t="s">
        <v>76</v>
      </c>
      <c r="D26" s="86">
        <v>10.34</v>
      </c>
      <c r="F26" s="75" t="s">
        <v>86</v>
      </c>
    </row>
    <row r="27" spans="1:9" x14ac:dyDescent="0.2">
      <c r="A27" s="75"/>
      <c r="B27" s="84" t="s">
        <v>77</v>
      </c>
      <c r="C27" s="26" t="s">
        <v>76</v>
      </c>
      <c r="D27" s="85">
        <v>5.35</v>
      </c>
      <c r="F27" s="75" t="s">
        <v>86</v>
      </c>
    </row>
    <row r="28" spans="1:9" x14ac:dyDescent="0.2">
      <c r="A28" s="75"/>
      <c r="B28" s="84" t="s">
        <v>78</v>
      </c>
      <c r="C28" s="26" t="s">
        <v>76</v>
      </c>
      <c r="D28" s="85">
        <v>40.56</v>
      </c>
      <c r="F28" s="75" t="s">
        <v>86</v>
      </c>
    </row>
    <row r="29" spans="1:9" x14ac:dyDescent="0.2">
      <c r="A29" s="75"/>
      <c r="B29" s="84" t="s">
        <v>79</v>
      </c>
      <c r="C29" s="26" t="s">
        <v>76</v>
      </c>
      <c r="D29" s="85">
        <f>100-D26-D27-D28</f>
        <v>43.75</v>
      </c>
      <c r="F29" s="75" t="s">
        <v>86</v>
      </c>
    </row>
    <row r="30" spans="1:9" x14ac:dyDescent="0.2">
      <c r="A30" s="75"/>
      <c r="B30" s="84" t="s">
        <v>80</v>
      </c>
      <c r="C30" s="26" t="s">
        <v>76</v>
      </c>
      <c r="D30" s="85">
        <v>1.5</v>
      </c>
      <c r="F30" s="75" t="s">
        <v>88</v>
      </c>
    </row>
    <row r="31" spans="1:9" x14ac:dyDescent="0.2">
      <c r="A31" s="75"/>
      <c r="B31" s="84" t="s">
        <v>81</v>
      </c>
      <c r="C31" s="26" t="s">
        <v>76</v>
      </c>
      <c r="D31" s="87">
        <v>6526</v>
      </c>
      <c r="F31" s="75" t="s">
        <v>87</v>
      </c>
    </row>
    <row r="32" spans="1:9" x14ac:dyDescent="0.2">
      <c r="A32" s="75"/>
      <c r="B32" s="84" t="s">
        <v>81</v>
      </c>
      <c r="C32" s="26" t="s">
        <v>82</v>
      </c>
      <c r="D32" s="88">
        <f>D31*100/(100-D26)</f>
        <v>7278.6080749498105</v>
      </c>
      <c r="F32" s="75" t="s">
        <v>87</v>
      </c>
    </row>
    <row r="33" spans="1:6" x14ac:dyDescent="0.2">
      <c r="A33" s="75"/>
      <c r="B33" s="84" t="s">
        <v>81</v>
      </c>
      <c r="C33" s="26" t="s">
        <v>74</v>
      </c>
      <c r="D33" s="88">
        <f>D31*(100-D25)/(100-D26)</f>
        <v>6184.6332812848541</v>
      </c>
      <c r="F33" s="75" t="s">
        <v>87</v>
      </c>
    </row>
    <row r="34" spans="1:6" ht="13.5" customHeight="1" x14ac:dyDescent="0.2">
      <c r="A34" s="75"/>
      <c r="B34" s="84" t="s">
        <v>81</v>
      </c>
      <c r="C34" s="26" t="s">
        <v>83</v>
      </c>
      <c r="D34" s="88">
        <f>D31*100/(100-D26-D27)</f>
        <v>7740.4815561617834</v>
      </c>
      <c r="F34" s="75" t="s">
        <v>87</v>
      </c>
    </row>
    <row r="38" spans="1:6" x14ac:dyDescent="0.2">
      <c r="A38" s="75" t="s">
        <v>299</v>
      </c>
    </row>
    <row r="39" spans="1:6" x14ac:dyDescent="0.2">
      <c r="A39" s="75" t="s">
        <v>84</v>
      </c>
    </row>
    <row r="45" spans="1:6" x14ac:dyDescent="0.2">
      <c r="A45" s="158" t="s">
        <v>98</v>
      </c>
      <c r="B45" s="158"/>
    </row>
    <row r="46" spans="1:6" x14ac:dyDescent="0.2">
      <c r="A46" s="153" t="s">
        <v>99</v>
      </c>
      <c r="B46" s="153"/>
    </row>
  </sheetData>
  <mergeCells count="7">
    <mergeCell ref="A46:B46"/>
    <mergeCell ref="A4:D4"/>
    <mergeCell ref="E4:F4"/>
    <mergeCell ref="A7:F7"/>
    <mergeCell ref="A8:D8"/>
    <mergeCell ref="D24:E24"/>
    <mergeCell ref="A45:B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50"/>
  </sheetPr>
  <dimension ref="A2:AJ127"/>
  <sheetViews>
    <sheetView zoomScale="80" zoomScaleNormal="80" workbookViewId="0">
      <pane ySplit="17" topLeftCell="A39" activePane="bottomLeft" state="frozen"/>
      <selection pane="bottomLeft" activeCell="A36" sqref="A36:IV51"/>
    </sheetView>
  </sheetViews>
  <sheetFormatPr defaultRowHeight="12.75" x14ac:dyDescent="0.2"/>
  <cols>
    <col min="1" max="1" width="5.28515625" style="6" customWidth="1"/>
    <col min="2" max="2" width="13.5703125" style="6" customWidth="1"/>
    <col min="3" max="3" width="20" style="6" customWidth="1"/>
    <col min="4" max="4" width="18" style="6" customWidth="1"/>
    <col min="5" max="5" width="21.85546875" style="6" bestFit="1" customWidth="1"/>
    <col min="6" max="6" width="21.140625" style="6" customWidth="1"/>
    <col min="7" max="7" width="16" style="6" bestFit="1" customWidth="1"/>
    <col min="8" max="8" width="53.7109375" style="6" customWidth="1"/>
    <col min="9" max="9" width="19.5703125" style="6" customWidth="1"/>
    <col min="10" max="10" width="19.140625" style="6" bestFit="1" customWidth="1"/>
    <col min="11" max="13" width="9.42578125" style="6" bestFit="1" customWidth="1"/>
    <col min="14" max="14" width="9.140625" style="6" customWidth="1"/>
    <col min="15" max="18" width="9.42578125" style="6" bestFit="1" customWidth="1"/>
    <col min="19" max="19" width="12.85546875" style="6" bestFit="1" customWidth="1"/>
    <col min="20" max="20" width="9.85546875" style="6" customWidth="1"/>
    <col min="21" max="23" width="11.85546875" style="6" bestFit="1" customWidth="1"/>
    <col min="24" max="24" width="11.85546875" style="7" bestFit="1" customWidth="1"/>
    <col min="25" max="26" width="11" style="6" bestFit="1" customWidth="1"/>
    <col min="27" max="27" width="9.5703125" style="6" customWidth="1"/>
    <col min="28" max="28" width="54.7109375" style="10" customWidth="1"/>
    <col min="29" max="30" width="12.28515625" style="10" customWidth="1"/>
    <col min="31" max="31" width="10.140625" style="6" customWidth="1"/>
    <col min="32" max="32" width="13.5703125" style="6" customWidth="1"/>
    <col min="33" max="33" width="9.42578125" style="6" customWidth="1"/>
    <col min="34" max="34" width="11.7109375" style="6" customWidth="1"/>
    <col min="35" max="16384" width="9.140625" style="6"/>
  </cols>
  <sheetData>
    <row r="2" spans="1:30" ht="19.5" x14ac:dyDescent="0.25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8"/>
      <c r="AC2" s="8"/>
      <c r="AD2" s="8"/>
    </row>
    <row r="3" spans="1:30" x14ac:dyDescent="0.2">
      <c r="A3" s="94" t="s">
        <v>32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5" t="s">
        <v>100</v>
      </c>
      <c r="AC3" s="96"/>
      <c r="AD3" s="96"/>
    </row>
    <row r="4" spans="1:30" s="9" customFormat="1" ht="11.25" x14ac:dyDescent="0.15">
      <c r="A4" s="131"/>
      <c r="B4" s="132"/>
      <c r="C4" s="52"/>
      <c r="D4" s="52"/>
      <c r="E4" s="52"/>
      <c r="F4" s="52"/>
      <c r="G4" s="52"/>
      <c r="H4" s="52"/>
      <c r="I4" s="131" t="s">
        <v>15</v>
      </c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32"/>
      <c r="AA4" s="131" t="s">
        <v>20</v>
      </c>
      <c r="AB4" s="132"/>
      <c r="AC4" s="97"/>
      <c r="AD4" s="97"/>
    </row>
    <row r="5" spans="1:30" s="9" customFormat="1" ht="11.25" x14ac:dyDescent="0.15">
      <c r="A5" s="131" t="s">
        <v>16</v>
      </c>
      <c r="B5" s="132"/>
      <c r="C5" s="52"/>
      <c r="D5" s="52"/>
      <c r="E5" s="52"/>
      <c r="F5" s="52"/>
      <c r="G5" s="52"/>
      <c r="H5" s="52"/>
      <c r="I5" s="131" t="s">
        <v>18</v>
      </c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32"/>
      <c r="AA5" s="131" t="s">
        <v>23</v>
      </c>
      <c r="AB5" s="132"/>
      <c r="AC5" s="97"/>
      <c r="AD5" s="97"/>
    </row>
    <row r="6" spans="1:30" s="9" customFormat="1" ht="11.25" x14ac:dyDescent="0.15">
      <c r="A6" s="131" t="s">
        <v>17</v>
      </c>
      <c r="B6" s="132"/>
      <c r="C6" s="52"/>
      <c r="D6" s="52"/>
      <c r="E6" s="52"/>
      <c r="F6" s="52"/>
      <c r="G6" s="52"/>
      <c r="H6" s="52"/>
      <c r="I6" s="131" t="s">
        <v>102</v>
      </c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32"/>
      <c r="AA6" s="131" t="s">
        <v>24</v>
      </c>
      <c r="AB6" s="132"/>
      <c r="AC6" s="97"/>
      <c r="AD6" s="97"/>
    </row>
    <row r="7" spans="1:30" s="9" customFormat="1" ht="11.25" x14ac:dyDescent="0.15">
      <c r="A7" s="141"/>
      <c r="B7" s="142"/>
      <c r="C7" s="51"/>
      <c r="D7" s="51"/>
      <c r="E7" s="51"/>
      <c r="F7" s="51"/>
      <c r="G7" s="51"/>
      <c r="H7" s="51"/>
      <c r="I7" s="141" t="s">
        <v>113</v>
      </c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2"/>
      <c r="AA7" s="144" t="s">
        <v>222</v>
      </c>
      <c r="AB7" s="145"/>
      <c r="AC7" s="98"/>
      <c r="AD7" s="98"/>
    </row>
    <row r="8" spans="1:30" ht="17.25" customHeight="1" x14ac:dyDescent="0.2">
      <c r="A8" s="135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22"/>
      <c r="AD8" s="22"/>
    </row>
    <row r="9" spans="1:30" ht="17.25" customHeight="1" x14ac:dyDescent="0.2">
      <c r="A9" s="23" t="s">
        <v>25</v>
      </c>
      <c r="B9" s="23"/>
      <c r="C9" s="24" t="s">
        <v>114</v>
      </c>
      <c r="D9" s="25"/>
      <c r="E9" s="25"/>
      <c r="F9" s="23"/>
      <c r="G9" s="23"/>
      <c r="H9" s="23"/>
      <c r="I9" s="24"/>
      <c r="J9" s="25"/>
      <c r="K9" s="25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 spans="1:30" ht="17.25" customHeight="1" x14ac:dyDescent="0.2">
      <c r="A10" s="23" t="s">
        <v>26</v>
      </c>
      <c r="B10" s="26"/>
      <c r="C10" s="24" t="s">
        <v>101</v>
      </c>
      <c r="D10" s="25"/>
      <c r="E10" s="25"/>
      <c r="F10" s="26"/>
      <c r="G10" s="26"/>
      <c r="H10" s="26"/>
      <c r="I10" s="24"/>
      <c r="J10" s="25"/>
      <c r="K10" s="25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 spans="1:30" ht="17.25" customHeight="1" x14ac:dyDescent="0.2">
      <c r="A11" s="23" t="s">
        <v>27</v>
      </c>
      <c r="B11" s="26"/>
      <c r="C11" s="24" t="s">
        <v>28</v>
      </c>
      <c r="D11" s="25"/>
      <c r="E11" s="25"/>
      <c r="F11" s="26"/>
      <c r="G11" s="26"/>
      <c r="H11" s="26"/>
      <c r="I11" s="24"/>
      <c r="J11" s="25"/>
      <c r="K11" s="25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 spans="1:30" ht="17.25" customHeight="1" x14ac:dyDescent="0.2">
      <c r="A12" s="23"/>
      <c r="B12" s="26"/>
      <c r="C12" s="104" t="s">
        <v>95</v>
      </c>
      <c r="D12" s="25"/>
      <c r="E12" s="25"/>
      <c r="F12" s="26"/>
      <c r="G12" s="26"/>
      <c r="H12" s="26"/>
      <c r="I12" s="24"/>
      <c r="J12" s="25"/>
      <c r="K12" s="25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 spans="1:30" ht="17.25" customHeight="1" x14ac:dyDescent="0.2">
      <c r="A13" s="23"/>
      <c r="B13" s="26"/>
      <c r="C13" s="104" t="s">
        <v>93</v>
      </c>
      <c r="D13" s="25"/>
      <c r="E13" s="25"/>
      <c r="F13" s="26"/>
      <c r="G13" s="26"/>
      <c r="H13" s="26"/>
      <c r="I13" s="24"/>
      <c r="J13" s="25"/>
      <c r="K13" s="25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 spans="1:30" ht="17.25" customHeight="1" x14ac:dyDescent="0.2">
      <c r="A14" s="23"/>
      <c r="B14" s="26"/>
      <c r="C14" s="104" t="s">
        <v>94</v>
      </c>
      <c r="D14" s="25"/>
      <c r="E14" s="25"/>
      <c r="F14" s="26"/>
      <c r="G14" s="89"/>
      <c r="H14" s="26"/>
      <c r="I14" s="24"/>
      <c r="J14" s="25"/>
      <c r="K14" s="90"/>
      <c r="L14" s="8"/>
      <c r="M14" s="8"/>
      <c r="N14" s="22"/>
      <c r="O14" s="8"/>
      <c r="P14" s="22"/>
      <c r="Q14" s="8"/>
      <c r="R14" s="22"/>
      <c r="S14" s="8"/>
      <c r="T14" s="22"/>
      <c r="U14" s="8"/>
      <c r="V14" s="8"/>
      <c r="W14" s="8"/>
      <c r="X14" s="8"/>
      <c r="Y14" s="22"/>
      <c r="Z14" s="22"/>
      <c r="AA14" s="22"/>
      <c r="AB14" s="22"/>
      <c r="AC14" s="22"/>
      <c r="AD14" s="22"/>
    </row>
    <row r="15" spans="1:30" ht="17.25" customHeight="1" thickBot="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 spans="1:30" ht="22.5" customHeight="1" thickTop="1" x14ac:dyDescent="0.2">
      <c r="A16" s="147" t="s">
        <v>44</v>
      </c>
      <c r="B16" s="42" t="s">
        <v>45</v>
      </c>
      <c r="C16" s="54" t="s">
        <v>47</v>
      </c>
      <c r="D16" s="54" t="s">
        <v>48</v>
      </c>
      <c r="E16" s="54" t="s">
        <v>0</v>
      </c>
      <c r="F16" s="54" t="s">
        <v>0</v>
      </c>
      <c r="G16" s="149" t="s">
        <v>52</v>
      </c>
      <c r="H16" s="54" t="s">
        <v>53</v>
      </c>
      <c r="I16" s="149" t="s">
        <v>55</v>
      </c>
      <c r="J16" s="54" t="s">
        <v>56</v>
      </c>
      <c r="K16" s="43" t="s">
        <v>2</v>
      </c>
      <c r="L16" s="43" t="s">
        <v>3</v>
      </c>
      <c r="M16" s="133" t="s">
        <v>4</v>
      </c>
      <c r="N16" s="134"/>
      <c r="O16" s="133" t="s">
        <v>5</v>
      </c>
      <c r="P16" s="134"/>
      <c r="Q16" s="133" t="s">
        <v>6</v>
      </c>
      <c r="R16" s="134"/>
      <c r="S16" s="133" t="s">
        <v>7</v>
      </c>
      <c r="T16" s="134"/>
      <c r="U16" s="133" t="s">
        <v>8</v>
      </c>
      <c r="V16" s="136"/>
      <c r="W16" s="136"/>
      <c r="X16" s="136"/>
      <c r="Y16" s="136"/>
      <c r="Z16" s="136"/>
      <c r="AA16" s="134"/>
      <c r="AB16" s="137" t="s">
        <v>9</v>
      </c>
      <c r="AC16" s="99"/>
      <c r="AD16" s="99"/>
    </row>
    <row r="17" spans="1:36" ht="18.75" customHeight="1" x14ac:dyDescent="0.2">
      <c r="A17" s="148"/>
      <c r="B17" s="44" t="s">
        <v>46</v>
      </c>
      <c r="C17" s="44" t="s">
        <v>46</v>
      </c>
      <c r="D17" s="44" t="s">
        <v>49</v>
      </c>
      <c r="E17" s="44" t="s">
        <v>50</v>
      </c>
      <c r="F17" s="44" t="s">
        <v>51</v>
      </c>
      <c r="G17" s="150"/>
      <c r="H17" s="44" t="s">
        <v>54</v>
      </c>
      <c r="I17" s="150"/>
      <c r="J17" s="55" t="s">
        <v>57</v>
      </c>
      <c r="K17" s="45" t="s">
        <v>36</v>
      </c>
      <c r="L17" s="45" t="s">
        <v>37</v>
      </c>
      <c r="M17" s="45" t="s">
        <v>37</v>
      </c>
      <c r="N17" s="45" t="s">
        <v>36</v>
      </c>
      <c r="O17" s="45" t="s">
        <v>37</v>
      </c>
      <c r="P17" s="45" t="s">
        <v>36</v>
      </c>
      <c r="Q17" s="45" t="s">
        <v>37</v>
      </c>
      <c r="R17" s="45" t="s">
        <v>36</v>
      </c>
      <c r="S17" s="45" t="s">
        <v>37</v>
      </c>
      <c r="T17" s="45" t="s">
        <v>36</v>
      </c>
      <c r="U17" s="45" t="s">
        <v>37</v>
      </c>
      <c r="V17" s="45" t="s">
        <v>29</v>
      </c>
      <c r="W17" s="45" t="s">
        <v>36</v>
      </c>
      <c r="X17" s="45" t="s">
        <v>30</v>
      </c>
      <c r="Y17" s="45" t="s">
        <v>33</v>
      </c>
      <c r="Z17" s="45" t="s">
        <v>34</v>
      </c>
      <c r="AA17" s="45" t="s">
        <v>35</v>
      </c>
      <c r="AB17" s="138"/>
      <c r="AC17" s="6" t="s">
        <v>91</v>
      </c>
      <c r="AD17" s="6" t="s">
        <v>92</v>
      </c>
      <c r="AE17" s="6" t="s">
        <v>38</v>
      </c>
      <c r="AF17" s="6" t="s">
        <v>39</v>
      </c>
      <c r="AG17" s="6" t="s">
        <v>40</v>
      </c>
      <c r="AH17" s="6" t="s">
        <v>41</v>
      </c>
      <c r="AI17" s="6" t="s">
        <v>42</v>
      </c>
      <c r="AJ17" s="6" t="s">
        <v>43</v>
      </c>
    </row>
    <row r="18" spans="1:36" ht="18.75" customHeight="1" x14ac:dyDescent="0.2">
      <c r="A18" s="56">
        <v>1</v>
      </c>
      <c r="B18" s="119" t="s">
        <v>108</v>
      </c>
      <c r="C18" s="61" t="s">
        <v>109</v>
      </c>
      <c r="D18" s="61" t="s">
        <v>112</v>
      </c>
      <c r="E18" s="62">
        <v>44076</v>
      </c>
      <c r="F18" s="62">
        <v>44077</v>
      </c>
      <c r="G18" s="63">
        <v>2500</v>
      </c>
      <c r="H18" s="64" t="s">
        <v>115</v>
      </c>
      <c r="I18" s="106" t="s">
        <v>105</v>
      </c>
      <c r="J18" s="65">
        <v>31.2</v>
      </c>
      <c r="K18" s="105">
        <v>16.13</v>
      </c>
      <c r="L18" s="105">
        <v>11.5</v>
      </c>
      <c r="M18" s="105">
        <v>5.63</v>
      </c>
      <c r="N18" s="41">
        <f t="shared" ref="N18:N25" si="0">M18*(100-K18)/(100-L18)</f>
        <v>5.3354587570621472</v>
      </c>
      <c r="O18" s="105">
        <v>38.94</v>
      </c>
      <c r="P18" s="41">
        <f t="shared" ref="P18:P25" si="1">O18*(100-K18)/(100-L18)</f>
        <v>36.902799999999999</v>
      </c>
      <c r="Q18" s="41">
        <f t="shared" ref="Q18:Q25" si="2">100-L18-M18-O18</f>
        <v>43.930000000000007</v>
      </c>
      <c r="R18" s="41">
        <f t="shared" ref="R18:R25" si="3">Q18*(100-K18)/(100-L18)</f>
        <v>41.631741242937863</v>
      </c>
      <c r="S18" s="105">
        <v>0.3</v>
      </c>
      <c r="T18" s="41">
        <f t="shared" ref="T18:T25" si="4">S18*(100-K18)/(100-L18)</f>
        <v>0.28430508474576272</v>
      </c>
      <c r="U18" s="108">
        <v>6358</v>
      </c>
      <c r="V18" s="109">
        <f t="shared" ref="V18:V25" si="5">U18*100/(100-L18)</f>
        <v>7184.1807909604522</v>
      </c>
      <c r="W18" s="109">
        <f t="shared" ref="W18:W25" si="6">U18*(100-K18)/(100-L18)</f>
        <v>6025.3724293785317</v>
      </c>
      <c r="X18" s="109">
        <f t="shared" ref="X18:X25" si="7">U18*100/(100-L18-M18)</f>
        <v>7672.2577531072757</v>
      </c>
      <c r="Y18" s="109">
        <f t="shared" ref="Y18:Y25" si="8">U18*(100-15)/(100-L18)</f>
        <v>6106.5536723163841</v>
      </c>
      <c r="Z18" s="109">
        <f t="shared" ref="Z18:Z25" si="9">U18*(100-16)/(100-L18)</f>
        <v>6034.7118644067796</v>
      </c>
      <c r="AA18" s="110">
        <f t="shared" ref="AA18:AA25" si="10">U18*(100-17)/(100-L18)</f>
        <v>5962.870056497175</v>
      </c>
      <c r="AB18" s="107"/>
      <c r="AC18" s="101">
        <v>15.5</v>
      </c>
      <c r="AD18" s="101">
        <f>K52</f>
        <v>16.36439493975745</v>
      </c>
      <c r="AE18" s="10">
        <v>4.63</v>
      </c>
      <c r="AF18" s="10">
        <f>M52</f>
        <v>5.4342419259917847</v>
      </c>
      <c r="AG18" s="10">
        <v>0.41</v>
      </c>
      <c r="AH18" s="10">
        <f>S52</f>
        <v>0.53420920162141727</v>
      </c>
      <c r="AI18" s="6">
        <v>6062</v>
      </c>
      <c r="AJ18" s="13">
        <f>U52</f>
        <v>6315.7607929002679</v>
      </c>
    </row>
    <row r="19" spans="1:36" ht="18.75" customHeight="1" x14ac:dyDescent="0.2">
      <c r="A19" s="56">
        <v>2</v>
      </c>
      <c r="B19" s="118" t="s">
        <v>108</v>
      </c>
      <c r="C19" s="61" t="s">
        <v>110</v>
      </c>
      <c r="D19" s="61" t="s">
        <v>112</v>
      </c>
      <c r="E19" s="62">
        <v>44076</v>
      </c>
      <c r="F19" s="62">
        <v>44077</v>
      </c>
      <c r="G19" s="63">
        <v>2500</v>
      </c>
      <c r="H19" s="64" t="s">
        <v>115</v>
      </c>
      <c r="I19" s="106" t="s">
        <v>105</v>
      </c>
      <c r="J19" s="65">
        <v>31.2</v>
      </c>
      <c r="K19" s="105">
        <v>15.56</v>
      </c>
      <c r="L19" s="105">
        <v>10.83</v>
      </c>
      <c r="M19" s="105">
        <v>6.23</v>
      </c>
      <c r="N19" s="41">
        <f t="shared" si="0"/>
        <v>5.8995312324772904</v>
      </c>
      <c r="O19" s="105">
        <v>39.15</v>
      </c>
      <c r="P19" s="41">
        <f t="shared" si="1"/>
        <v>37.073298194460016</v>
      </c>
      <c r="Q19" s="41">
        <f t="shared" si="2"/>
        <v>43.79</v>
      </c>
      <c r="R19" s="41">
        <f t="shared" si="3"/>
        <v>41.467170573062688</v>
      </c>
      <c r="S19" s="105">
        <v>0.28000000000000003</v>
      </c>
      <c r="T19" s="41">
        <f t="shared" si="4"/>
        <v>0.26514747112257486</v>
      </c>
      <c r="U19" s="108">
        <v>6304</v>
      </c>
      <c r="V19" s="109">
        <f t="shared" si="5"/>
        <v>7069.6422563642482</v>
      </c>
      <c r="W19" s="109">
        <f t="shared" si="6"/>
        <v>5969.605921273971</v>
      </c>
      <c r="X19" s="109">
        <f t="shared" si="7"/>
        <v>7600.6751868820838</v>
      </c>
      <c r="Y19" s="109">
        <f t="shared" si="8"/>
        <v>6009.1959179096111</v>
      </c>
      <c r="Z19" s="109">
        <f t="shared" si="9"/>
        <v>5938.4994953459682</v>
      </c>
      <c r="AA19" s="110">
        <f t="shared" si="10"/>
        <v>5867.8030727823261</v>
      </c>
      <c r="AB19" s="107"/>
      <c r="AC19" s="101">
        <f t="shared" ref="AC19:AC49" si="11">AC18</f>
        <v>15.5</v>
      </c>
      <c r="AD19" s="101">
        <f t="shared" ref="AD19:AD49" si="12">AD18</f>
        <v>16.36439493975745</v>
      </c>
      <c r="AE19" s="10">
        <f t="shared" ref="AE19:AE49" si="13">AE18</f>
        <v>4.63</v>
      </c>
      <c r="AF19" s="10">
        <f t="shared" ref="AF19:AF49" si="14">AF18</f>
        <v>5.4342419259917847</v>
      </c>
      <c r="AG19" s="10">
        <f t="shared" ref="AG19:AG49" si="15">AG18</f>
        <v>0.41</v>
      </c>
      <c r="AH19" s="10">
        <f t="shared" ref="AH19:AH49" si="16">AH18</f>
        <v>0.53420920162141727</v>
      </c>
      <c r="AI19" s="13">
        <f t="shared" ref="AI19:AI49" si="17">AI18</f>
        <v>6062</v>
      </c>
      <c r="AJ19" s="13">
        <f t="shared" ref="AJ19:AJ49" si="18">AJ18</f>
        <v>6315.7607929002679</v>
      </c>
    </row>
    <row r="20" spans="1:36" ht="18.75" customHeight="1" x14ac:dyDescent="0.2">
      <c r="A20" s="56">
        <v>3</v>
      </c>
      <c r="B20" s="118" t="s">
        <v>108</v>
      </c>
      <c r="C20" s="61" t="s">
        <v>111</v>
      </c>
      <c r="D20" s="61" t="s">
        <v>112</v>
      </c>
      <c r="E20" s="62">
        <v>44076</v>
      </c>
      <c r="F20" s="62">
        <v>44077</v>
      </c>
      <c r="G20" s="63">
        <v>2001.3869999999999</v>
      </c>
      <c r="H20" s="64" t="s">
        <v>115</v>
      </c>
      <c r="I20" s="106" t="s">
        <v>105</v>
      </c>
      <c r="J20" s="65">
        <v>31.2</v>
      </c>
      <c r="K20" s="91">
        <v>16.2</v>
      </c>
      <c r="L20" s="91">
        <v>11.5</v>
      </c>
      <c r="M20" s="91">
        <v>5.78</v>
      </c>
      <c r="N20" s="41">
        <f t="shared" si="0"/>
        <v>5.4730395480225988</v>
      </c>
      <c r="O20" s="91">
        <v>38.82</v>
      </c>
      <c r="P20" s="41">
        <f t="shared" si="1"/>
        <v>36.758372881355932</v>
      </c>
      <c r="Q20" s="41">
        <f t="shared" si="2"/>
        <v>43.9</v>
      </c>
      <c r="R20" s="41">
        <f t="shared" si="3"/>
        <v>41.568587570621467</v>
      </c>
      <c r="S20" s="105">
        <v>0.3</v>
      </c>
      <c r="T20" s="41">
        <f t="shared" si="4"/>
        <v>0.28406779661016945</v>
      </c>
      <c r="U20" s="108">
        <v>6316</v>
      </c>
      <c r="V20" s="109">
        <f t="shared" si="5"/>
        <v>7136.7231638418079</v>
      </c>
      <c r="W20" s="109">
        <f t="shared" si="6"/>
        <v>5980.5740112994345</v>
      </c>
      <c r="X20" s="109">
        <f t="shared" si="7"/>
        <v>7635.3965183752416</v>
      </c>
      <c r="Y20" s="109">
        <f t="shared" si="8"/>
        <v>6066.2146892655364</v>
      </c>
      <c r="Z20" s="109">
        <f t="shared" si="9"/>
        <v>5994.8474576271183</v>
      </c>
      <c r="AA20" s="110">
        <f t="shared" si="10"/>
        <v>5923.4802259887001</v>
      </c>
      <c r="AB20" s="107"/>
      <c r="AC20" s="101">
        <f t="shared" si="11"/>
        <v>15.5</v>
      </c>
      <c r="AD20" s="101">
        <f t="shared" si="12"/>
        <v>16.36439493975745</v>
      </c>
      <c r="AE20" s="10">
        <f t="shared" si="13"/>
        <v>4.63</v>
      </c>
      <c r="AF20" s="10">
        <f t="shared" si="14"/>
        <v>5.4342419259917847</v>
      </c>
      <c r="AG20" s="10">
        <f t="shared" si="15"/>
        <v>0.41</v>
      </c>
      <c r="AH20" s="10">
        <f t="shared" si="16"/>
        <v>0.53420920162141727</v>
      </c>
      <c r="AI20" s="13">
        <f t="shared" si="17"/>
        <v>6062</v>
      </c>
      <c r="AJ20" s="13">
        <f t="shared" si="18"/>
        <v>6315.7607929002679</v>
      </c>
    </row>
    <row r="21" spans="1:36" ht="18.75" customHeight="1" x14ac:dyDescent="0.2">
      <c r="A21" s="56">
        <v>4</v>
      </c>
      <c r="B21" s="119" t="s">
        <v>123</v>
      </c>
      <c r="C21" s="61" t="s">
        <v>125</v>
      </c>
      <c r="D21" s="61" t="s">
        <v>127</v>
      </c>
      <c r="E21" s="62">
        <v>44076</v>
      </c>
      <c r="F21" s="62">
        <v>44077</v>
      </c>
      <c r="G21" s="63">
        <v>2500</v>
      </c>
      <c r="H21" s="64" t="s">
        <v>128</v>
      </c>
      <c r="I21" s="106" t="s">
        <v>105</v>
      </c>
      <c r="J21" s="65">
        <v>31</v>
      </c>
      <c r="K21" s="115">
        <v>15.66</v>
      </c>
      <c r="L21" s="115">
        <v>11.22</v>
      </c>
      <c r="M21" s="115">
        <v>5.0599999999999996</v>
      </c>
      <c r="N21" s="41">
        <f t="shared" si="0"/>
        <v>4.8069430051813473</v>
      </c>
      <c r="O21" s="115">
        <v>40.74</v>
      </c>
      <c r="P21" s="41">
        <f t="shared" si="1"/>
        <v>38.702541112863258</v>
      </c>
      <c r="Q21" s="41">
        <f t="shared" si="2"/>
        <v>42.98</v>
      </c>
      <c r="R21" s="41">
        <f t="shared" si="3"/>
        <v>40.830515881955392</v>
      </c>
      <c r="S21" s="41">
        <v>0.3</v>
      </c>
      <c r="T21" s="41">
        <f t="shared" si="4"/>
        <v>0.28499662086055416</v>
      </c>
      <c r="U21" s="116">
        <v>6440</v>
      </c>
      <c r="V21" s="109">
        <f t="shared" si="5"/>
        <v>7253.8860103626939</v>
      </c>
      <c r="W21" s="109">
        <f t="shared" si="6"/>
        <v>6117.927461139896</v>
      </c>
      <c r="X21" s="109">
        <f t="shared" si="7"/>
        <v>7692.3076923076924</v>
      </c>
      <c r="Y21" s="109">
        <f t="shared" si="8"/>
        <v>6165.8031088082898</v>
      </c>
      <c r="Z21" s="109">
        <f t="shared" si="9"/>
        <v>6093.2642487046633</v>
      </c>
      <c r="AA21" s="110">
        <f t="shared" si="10"/>
        <v>6020.7253886010358</v>
      </c>
      <c r="AB21" s="107"/>
      <c r="AC21" s="101">
        <f t="shared" si="11"/>
        <v>15.5</v>
      </c>
      <c r="AD21" s="101">
        <f t="shared" si="12"/>
        <v>16.36439493975745</v>
      </c>
      <c r="AE21" s="10">
        <f t="shared" si="13"/>
        <v>4.63</v>
      </c>
      <c r="AF21" s="10">
        <f t="shared" si="14"/>
        <v>5.4342419259917847</v>
      </c>
      <c r="AG21" s="10">
        <f t="shared" si="15"/>
        <v>0.41</v>
      </c>
      <c r="AH21" s="10">
        <f t="shared" si="16"/>
        <v>0.53420920162141727</v>
      </c>
      <c r="AI21" s="13">
        <f t="shared" si="17"/>
        <v>6062</v>
      </c>
      <c r="AJ21" s="13">
        <f t="shared" si="18"/>
        <v>6315.7607929002679</v>
      </c>
    </row>
    <row r="22" spans="1:36" ht="18.75" customHeight="1" x14ac:dyDescent="0.2">
      <c r="A22" s="56">
        <v>5</v>
      </c>
      <c r="B22" s="118" t="s">
        <v>123</v>
      </c>
      <c r="C22" s="61" t="s">
        <v>126</v>
      </c>
      <c r="D22" s="61" t="s">
        <v>127</v>
      </c>
      <c r="E22" s="62">
        <v>44076</v>
      </c>
      <c r="F22" s="62">
        <v>44077</v>
      </c>
      <c r="G22" s="63">
        <v>2500</v>
      </c>
      <c r="H22" s="64" t="s">
        <v>128</v>
      </c>
      <c r="I22" s="106" t="s">
        <v>105</v>
      </c>
      <c r="J22" s="65">
        <v>31</v>
      </c>
      <c r="K22" s="115">
        <v>15.92</v>
      </c>
      <c r="L22" s="115">
        <v>11.22</v>
      </c>
      <c r="M22" s="115">
        <v>5.98</v>
      </c>
      <c r="N22" s="41">
        <f t="shared" si="0"/>
        <v>5.6634196891191708</v>
      </c>
      <c r="O22" s="115">
        <v>40.299999999999997</v>
      </c>
      <c r="P22" s="41">
        <f t="shared" si="1"/>
        <v>38.16652399189006</v>
      </c>
      <c r="Q22" s="41">
        <f t="shared" si="2"/>
        <v>42.5</v>
      </c>
      <c r="R22" s="41">
        <f t="shared" si="3"/>
        <v>40.250056318990765</v>
      </c>
      <c r="S22" s="41">
        <v>0.3</v>
      </c>
      <c r="T22" s="41">
        <f t="shared" si="4"/>
        <v>0.28411804460464068</v>
      </c>
      <c r="U22" s="116">
        <v>6378</v>
      </c>
      <c r="V22" s="109">
        <f t="shared" si="5"/>
        <v>7184.0504618157238</v>
      </c>
      <c r="W22" s="109">
        <f t="shared" si="6"/>
        <v>6040.3496282946608</v>
      </c>
      <c r="X22" s="109">
        <f t="shared" si="7"/>
        <v>7702.898550724638</v>
      </c>
      <c r="Y22" s="109">
        <f t="shared" si="8"/>
        <v>6106.4428925433658</v>
      </c>
      <c r="Z22" s="109">
        <f t="shared" si="9"/>
        <v>6034.6023879252079</v>
      </c>
      <c r="AA22" s="110">
        <f t="shared" si="10"/>
        <v>5962.761883307051</v>
      </c>
      <c r="AB22" s="107"/>
      <c r="AC22" s="101">
        <f t="shared" si="11"/>
        <v>15.5</v>
      </c>
      <c r="AD22" s="101">
        <f t="shared" si="12"/>
        <v>16.36439493975745</v>
      </c>
      <c r="AE22" s="10">
        <f t="shared" si="13"/>
        <v>4.63</v>
      </c>
      <c r="AF22" s="10">
        <f t="shared" si="14"/>
        <v>5.4342419259917847</v>
      </c>
      <c r="AG22" s="10">
        <f t="shared" si="15"/>
        <v>0.41</v>
      </c>
      <c r="AH22" s="10">
        <f t="shared" si="16"/>
        <v>0.53420920162141727</v>
      </c>
      <c r="AI22" s="13">
        <f t="shared" si="17"/>
        <v>6062</v>
      </c>
      <c r="AJ22" s="13">
        <f t="shared" si="18"/>
        <v>6315.7607929002679</v>
      </c>
    </row>
    <row r="23" spans="1:36" ht="18.75" customHeight="1" x14ac:dyDescent="0.2">
      <c r="A23" s="56">
        <v>6</v>
      </c>
      <c r="B23" s="118" t="s">
        <v>123</v>
      </c>
      <c r="C23" s="61" t="s">
        <v>124</v>
      </c>
      <c r="D23" s="61" t="s">
        <v>127</v>
      </c>
      <c r="E23" s="62">
        <v>44076</v>
      </c>
      <c r="F23" s="62">
        <v>44077</v>
      </c>
      <c r="G23" s="63">
        <v>2017.1289999999999</v>
      </c>
      <c r="H23" s="64" t="s">
        <v>128</v>
      </c>
      <c r="I23" s="106" t="s">
        <v>105</v>
      </c>
      <c r="J23" s="65">
        <v>31</v>
      </c>
      <c r="K23" s="115">
        <v>15.36</v>
      </c>
      <c r="L23" s="115">
        <v>11.33</v>
      </c>
      <c r="M23" s="115">
        <v>5.73</v>
      </c>
      <c r="N23" s="41">
        <f t="shared" si="0"/>
        <v>5.4695748280139851</v>
      </c>
      <c r="O23" s="115">
        <v>40.06</v>
      </c>
      <c r="P23" s="41">
        <f t="shared" si="1"/>
        <v>38.239296267057632</v>
      </c>
      <c r="Q23" s="41">
        <f t="shared" si="2"/>
        <v>42.879999999999995</v>
      </c>
      <c r="R23" s="41">
        <f t="shared" si="3"/>
        <v>40.931128904928386</v>
      </c>
      <c r="S23" s="41">
        <v>0.28000000000000003</v>
      </c>
      <c r="T23" s="41">
        <f t="shared" si="4"/>
        <v>0.26727416262546522</v>
      </c>
      <c r="U23" s="116">
        <v>6414</v>
      </c>
      <c r="V23" s="109">
        <f t="shared" si="5"/>
        <v>7233.5626480207511</v>
      </c>
      <c r="W23" s="109">
        <f t="shared" si="6"/>
        <v>6122.487425284763</v>
      </c>
      <c r="X23" s="109">
        <f t="shared" si="7"/>
        <v>7733.3011815770442</v>
      </c>
      <c r="Y23" s="109">
        <f t="shared" si="8"/>
        <v>6148.5282508176388</v>
      </c>
      <c r="Z23" s="109">
        <f t="shared" si="9"/>
        <v>6076.192624337431</v>
      </c>
      <c r="AA23" s="110">
        <f t="shared" si="10"/>
        <v>6003.8569978572232</v>
      </c>
      <c r="AB23" s="107"/>
      <c r="AC23" s="101">
        <f t="shared" si="11"/>
        <v>15.5</v>
      </c>
      <c r="AD23" s="101">
        <f t="shared" si="12"/>
        <v>16.36439493975745</v>
      </c>
      <c r="AE23" s="10">
        <f t="shared" si="13"/>
        <v>4.63</v>
      </c>
      <c r="AF23" s="10">
        <f t="shared" si="14"/>
        <v>5.4342419259917847</v>
      </c>
      <c r="AG23" s="10">
        <f t="shared" si="15"/>
        <v>0.41</v>
      </c>
      <c r="AH23" s="10">
        <f t="shared" si="16"/>
        <v>0.53420920162141727</v>
      </c>
      <c r="AI23" s="13">
        <f t="shared" si="17"/>
        <v>6062</v>
      </c>
      <c r="AJ23" s="13">
        <f t="shared" si="18"/>
        <v>6315.7607929002679</v>
      </c>
    </row>
    <row r="24" spans="1:36" ht="18.75" customHeight="1" x14ac:dyDescent="0.2">
      <c r="A24" s="56">
        <v>7</v>
      </c>
      <c r="B24" s="119" t="s">
        <v>150</v>
      </c>
      <c r="C24" s="61" t="s">
        <v>152</v>
      </c>
      <c r="D24" s="61" t="s">
        <v>158</v>
      </c>
      <c r="E24" s="62">
        <v>44077</v>
      </c>
      <c r="F24" s="62">
        <v>44078</v>
      </c>
      <c r="G24" s="63">
        <v>2500</v>
      </c>
      <c r="H24" s="64" t="s">
        <v>154</v>
      </c>
      <c r="I24" s="106" t="s">
        <v>105</v>
      </c>
      <c r="J24" s="65">
        <v>30.7</v>
      </c>
      <c r="K24" s="115">
        <v>15.89</v>
      </c>
      <c r="L24" s="115">
        <v>11.13</v>
      </c>
      <c r="M24" s="115">
        <v>9.24</v>
      </c>
      <c r="N24" s="41">
        <f t="shared" si="0"/>
        <v>8.7450928322268489</v>
      </c>
      <c r="O24" s="115">
        <v>39.299999999999997</v>
      </c>
      <c r="P24" s="41">
        <f t="shared" si="1"/>
        <v>37.195037695510294</v>
      </c>
      <c r="Q24" s="41">
        <f t="shared" si="2"/>
        <v>40.330000000000013</v>
      </c>
      <c r="R24" s="41">
        <f t="shared" si="3"/>
        <v>38.169869472262867</v>
      </c>
      <c r="S24" s="41">
        <v>0.33</v>
      </c>
      <c r="T24" s="41">
        <f t="shared" si="4"/>
        <v>0.31232474400810167</v>
      </c>
      <c r="U24" s="116">
        <v>6251</v>
      </c>
      <c r="V24" s="109">
        <f t="shared" si="5"/>
        <v>7033.869697310678</v>
      </c>
      <c r="W24" s="109">
        <f t="shared" si="6"/>
        <v>5916.1878024080115</v>
      </c>
      <c r="X24" s="109">
        <f t="shared" si="7"/>
        <v>7850.0565113650628</v>
      </c>
      <c r="Y24" s="109">
        <f t="shared" si="8"/>
        <v>5978.7892427140769</v>
      </c>
      <c r="Z24" s="109">
        <f t="shared" si="9"/>
        <v>5908.4505457409696</v>
      </c>
      <c r="AA24" s="110">
        <f t="shared" si="10"/>
        <v>5838.1118487678632</v>
      </c>
      <c r="AB24" s="107"/>
      <c r="AC24" s="101">
        <f t="shared" si="11"/>
        <v>15.5</v>
      </c>
      <c r="AD24" s="101">
        <f t="shared" si="12"/>
        <v>16.36439493975745</v>
      </c>
      <c r="AE24" s="10">
        <f t="shared" si="13"/>
        <v>4.63</v>
      </c>
      <c r="AF24" s="10">
        <f t="shared" si="14"/>
        <v>5.4342419259917847</v>
      </c>
      <c r="AG24" s="10">
        <f t="shared" si="15"/>
        <v>0.41</v>
      </c>
      <c r="AH24" s="10">
        <f t="shared" si="16"/>
        <v>0.53420920162141727</v>
      </c>
      <c r="AI24" s="13">
        <f t="shared" si="17"/>
        <v>6062</v>
      </c>
      <c r="AJ24" s="13">
        <f t="shared" si="18"/>
        <v>6315.7607929002679</v>
      </c>
    </row>
    <row r="25" spans="1:36" ht="18.75" customHeight="1" x14ac:dyDescent="0.2">
      <c r="A25" s="56">
        <v>8</v>
      </c>
      <c r="B25" s="118" t="s">
        <v>150</v>
      </c>
      <c r="C25" s="61" t="s">
        <v>153</v>
      </c>
      <c r="D25" s="61" t="s">
        <v>158</v>
      </c>
      <c r="E25" s="62">
        <v>44077</v>
      </c>
      <c r="F25" s="62">
        <v>44078</v>
      </c>
      <c r="G25" s="63">
        <v>2500</v>
      </c>
      <c r="H25" s="64" t="s">
        <v>154</v>
      </c>
      <c r="I25" s="106" t="s">
        <v>105</v>
      </c>
      <c r="J25" s="65">
        <v>30.7</v>
      </c>
      <c r="K25" s="115">
        <v>17.09</v>
      </c>
      <c r="L25" s="115">
        <v>12.13</v>
      </c>
      <c r="M25" s="115">
        <v>8.1199999999999992</v>
      </c>
      <c r="N25" s="41">
        <f t="shared" si="0"/>
        <v>7.6616501650164999</v>
      </c>
      <c r="O25" s="115">
        <v>39.58</v>
      </c>
      <c r="P25" s="41">
        <f t="shared" si="1"/>
        <v>37.345826789575504</v>
      </c>
      <c r="Q25" s="41">
        <f t="shared" si="2"/>
        <v>40.17</v>
      </c>
      <c r="R25" s="41">
        <f t="shared" si="3"/>
        <v>37.902523045407989</v>
      </c>
      <c r="S25" s="41">
        <v>0.28999999999999998</v>
      </c>
      <c r="T25" s="41">
        <f t="shared" si="4"/>
        <v>0.27363036303630356</v>
      </c>
      <c r="U25" s="116">
        <v>6175</v>
      </c>
      <c r="V25" s="109">
        <f t="shared" si="5"/>
        <v>7027.4268806190958</v>
      </c>
      <c r="W25" s="109">
        <f t="shared" si="6"/>
        <v>5826.4396267212924</v>
      </c>
      <c r="X25" s="109">
        <f t="shared" si="7"/>
        <v>7742.94670846395</v>
      </c>
      <c r="Y25" s="109">
        <f t="shared" si="8"/>
        <v>5973.3128485262314</v>
      </c>
      <c r="Z25" s="109">
        <f t="shared" si="9"/>
        <v>5903.0385797200406</v>
      </c>
      <c r="AA25" s="110">
        <f t="shared" si="10"/>
        <v>5832.7643109138498</v>
      </c>
      <c r="AB25" s="107"/>
      <c r="AC25" s="101">
        <f t="shared" si="11"/>
        <v>15.5</v>
      </c>
      <c r="AD25" s="101">
        <f t="shared" si="12"/>
        <v>16.36439493975745</v>
      </c>
      <c r="AE25" s="10">
        <f t="shared" si="13"/>
        <v>4.63</v>
      </c>
      <c r="AF25" s="10">
        <f t="shared" si="14"/>
        <v>5.4342419259917847</v>
      </c>
      <c r="AG25" s="10">
        <f t="shared" si="15"/>
        <v>0.41</v>
      </c>
      <c r="AH25" s="10">
        <f t="shared" si="16"/>
        <v>0.53420920162141727</v>
      </c>
      <c r="AI25" s="13">
        <f t="shared" si="17"/>
        <v>6062</v>
      </c>
      <c r="AJ25" s="13">
        <f t="shared" si="18"/>
        <v>6315.7607929002679</v>
      </c>
    </row>
    <row r="26" spans="1:36" ht="18.75" customHeight="1" x14ac:dyDescent="0.2">
      <c r="A26" s="56">
        <v>9</v>
      </c>
      <c r="B26" s="118" t="s">
        <v>150</v>
      </c>
      <c r="C26" s="61" t="s">
        <v>151</v>
      </c>
      <c r="D26" s="61" t="s">
        <v>158</v>
      </c>
      <c r="E26" s="62">
        <v>44077</v>
      </c>
      <c r="F26" s="62">
        <v>44078</v>
      </c>
      <c r="G26" s="63">
        <v>2308.4720000000002</v>
      </c>
      <c r="H26" s="64" t="s">
        <v>154</v>
      </c>
      <c r="I26" s="106" t="s">
        <v>105</v>
      </c>
      <c r="J26" s="65">
        <v>30.7</v>
      </c>
      <c r="K26" s="115">
        <v>16.55</v>
      </c>
      <c r="L26" s="115">
        <v>11.8</v>
      </c>
      <c r="M26" s="115">
        <v>7.4</v>
      </c>
      <c r="N26" s="41">
        <f t="shared" ref="N26:N32" si="19">M26*(100-K26)/(100-L26)</f>
        <v>7.0014739229024947</v>
      </c>
      <c r="O26" s="115">
        <v>39.520000000000003</v>
      </c>
      <c r="P26" s="41">
        <f t="shared" ref="P26:P32" si="20">O26*(100-K26)/(100-L26)</f>
        <v>37.391655328798187</v>
      </c>
      <c r="Q26" s="41">
        <f t="shared" ref="Q26:Q32" si="21">100-L26-M26-O26</f>
        <v>41.279999999999994</v>
      </c>
      <c r="R26" s="41">
        <f t="shared" ref="R26:R32" si="22">Q26*(100-K26)/(100-L26)</f>
        <v>39.056870748299318</v>
      </c>
      <c r="S26" s="41">
        <v>0.34</v>
      </c>
      <c r="T26" s="41">
        <f t="shared" ref="T26:T32" si="23">S26*(100-K26)/(100-L26)</f>
        <v>0.32168934240362818</v>
      </c>
      <c r="U26" s="116">
        <v>6293</v>
      </c>
      <c r="V26" s="109">
        <f t="shared" ref="V26:V32" si="24">U26*100/(100-L26)</f>
        <v>7134.9206349206343</v>
      </c>
      <c r="W26" s="109">
        <f t="shared" ref="W26:W32" si="25">U26*(100-K26)/(100-L26)</f>
        <v>5954.0912698412694</v>
      </c>
      <c r="X26" s="109">
        <f t="shared" ref="X26:X32" si="26">U26*100/(100-L26-M26)</f>
        <v>7788.3663366336632</v>
      </c>
      <c r="Y26" s="109">
        <f t="shared" ref="Y26:Y32" si="27">U26*(100-15)/(100-L26)</f>
        <v>6064.6825396825398</v>
      </c>
      <c r="Z26" s="109">
        <f t="shared" ref="Z26:Z32" si="28">U26*(100-16)/(100-L26)</f>
        <v>5993.333333333333</v>
      </c>
      <c r="AA26" s="110">
        <f t="shared" ref="AA26:AA32" si="29">U26*(100-17)/(100-L26)</f>
        <v>5921.9841269841272</v>
      </c>
      <c r="AB26" s="107"/>
      <c r="AC26" s="101">
        <f t="shared" si="11"/>
        <v>15.5</v>
      </c>
      <c r="AD26" s="101">
        <f t="shared" si="12"/>
        <v>16.36439493975745</v>
      </c>
      <c r="AE26" s="10">
        <f t="shared" si="13"/>
        <v>4.63</v>
      </c>
      <c r="AF26" s="10">
        <f t="shared" si="14"/>
        <v>5.4342419259917847</v>
      </c>
      <c r="AG26" s="10">
        <f t="shared" si="15"/>
        <v>0.41</v>
      </c>
      <c r="AH26" s="10">
        <f t="shared" si="16"/>
        <v>0.53420920162141727</v>
      </c>
      <c r="AI26" s="13">
        <f t="shared" si="17"/>
        <v>6062</v>
      </c>
      <c r="AJ26" s="13">
        <f t="shared" si="18"/>
        <v>6315.7607929002679</v>
      </c>
    </row>
    <row r="27" spans="1:36" ht="18.75" customHeight="1" x14ac:dyDescent="0.2">
      <c r="A27" s="56">
        <v>10</v>
      </c>
      <c r="B27" s="119" t="s">
        <v>161</v>
      </c>
      <c r="C27" s="61" t="s">
        <v>163</v>
      </c>
      <c r="D27" s="61" t="s">
        <v>165</v>
      </c>
      <c r="E27" s="62">
        <v>44077</v>
      </c>
      <c r="F27" s="62">
        <v>44079</v>
      </c>
      <c r="G27" s="63">
        <v>2500</v>
      </c>
      <c r="H27" s="64" t="s">
        <v>166</v>
      </c>
      <c r="I27" s="106" t="s">
        <v>105</v>
      </c>
      <c r="J27" s="65">
        <v>29.5</v>
      </c>
      <c r="K27" s="115">
        <v>16.2</v>
      </c>
      <c r="L27" s="115">
        <v>11.66</v>
      </c>
      <c r="M27" s="115">
        <v>7.39</v>
      </c>
      <c r="N27" s="41">
        <f t="shared" si="19"/>
        <v>7.0102105501471579</v>
      </c>
      <c r="O27" s="115">
        <v>41.18</v>
      </c>
      <c r="P27" s="41">
        <f t="shared" si="20"/>
        <v>39.063663119764541</v>
      </c>
      <c r="Q27" s="41">
        <f t="shared" si="21"/>
        <v>39.770000000000003</v>
      </c>
      <c r="R27" s="41">
        <f t="shared" si="22"/>
        <v>37.726126330088292</v>
      </c>
      <c r="S27" s="41">
        <v>0.36</v>
      </c>
      <c r="T27" s="41">
        <f t="shared" si="23"/>
        <v>0.34149875481095765</v>
      </c>
      <c r="U27" s="116">
        <v>6200</v>
      </c>
      <c r="V27" s="109">
        <f t="shared" si="24"/>
        <v>7018.3382386234998</v>
      </c>
      <c r="W27" s="109">
        <f t="shared" si="25"/>
        <v>5881.3674439664928</v>
      </c>
      <c r="X27" s="109">
        <f t="shared" si="26"/>
        <v>7659.0487955528097</v>
      </c>
      <c r="Y27" s="109">
        <f t="shared" si="27"/>
        <v>5965.5875028299752</v>
      </c>
      <c r="Z27" s="109">
        <f t="shared" si="28"/>
        <v>5895.4041204437399</v>
      </c>
      <c r="AA27" s="110">
        <f t="shared" si="29"/>
        <v>5825.2207380575046</v>
      </c>
      <c r="AB27" s="107"/>
      <c r="AC27" s="101">
        <f t="shared" si="11"/>
        <v>15.5</v>
      </c>
      <c r="AD27" s="101">
        <f t="shared" si="12"/>
        <v>16.36439493975745</v>
      </c>
      <c r="AE27" s="10">
        <f t="shared" si="13"/>
        <v>4.63</v>
      </c>
      <c r="AF27" s="10">
        <f t="shared" si="14"/>
        <v>5.4342419259917847</v>
      </c>
      <c r="AG27" s="10">
        <f t="shared" si="15"/>
        <v>0.41</v>
      </c>
      <c r="AH27" s="10">
        <f t="shared" si="16"/>
        <v>0.53420920162141727</v>
      </c>
      <c r="AI27" s="13">
        <f t="shared" si="17"/>
        <v>6062</v>
      </c>
      <c r="AJ27" s="13">
        <f t="shared" si="18"/>
        <v>6315.7607929002679</v>
      </c>
    </row>
    <row r="28" spans="1:36" ht="18.75" customHeight="1" x14ac:dyDescent="0.2">
      <c r="A28" s="56">
        <v>11</v>
      </c>
      <c r="B28" s="118" t="s">
        <v>161</v>
      </c>
      <c r="C28" s="61" t="s">
        <v>164</v>
      </c>
      <c r="D28" s="61" t="s">
        <v>165</v>
      </c>
      <c r="E28" s="62">
        <v>44077</v>
      </c>
      <c r="F28" s="62">
        <v>44079</v>
      </c>
      <c r="G28" s="63">
        <v>2500</v>
      </c>
      <c r="H28" s="64" t="s">
        <v>166</v>
      </c>
      <c r="I28" s="106" t="s">
        <v>105</v>
      </c>
      <c r="J28" s="65">
        <v>29.5</v>
      </c>
      <c r="K28" s="115">
        <v>16.47</v>
      </c>
      <c r="L28" s="115">
        <v>11.99</v>
      </c>
      <c r="M28" s="115">
        <v>5.49</v>
      </c>
      <c r="N28" s="41">
        <f t="shared" si="19"/>
        <v>5.2105408476309512</v>
      </c>
      <c r="O28" s="115">
        <v>41.32</v>
      </c>
      <c r="P28" s="41">
        <f t="shared" si="20"/>
        <v>39.216675377797976</v>
      </c>
      <c r="Q28" s="41">
        <f t="shared" si="21"/>
        <v>41.20000000000001</v>
      </c>
      <c r="R28" s="41">
        <f t="shared" si="22"/>
        <v>39.10278377457108</v>
      </c>
      <c r="S28" s="41">
        <v>0.31</v>
      </c>
      <c r="T28" s="41">
        <f t="shared" si="23"/>
        <v>0.29421997500284058</v>
      </c>
      <c r="U28" s="116">
        <v>6162</v>
      </c>
      <c r="V28" s="109">
        <f t="shared" si="24"/>
        <v>7001.477104874446</v>
      </c>
      <c r="W28" s="109">
        <f t="shared" si="25"/>
        <v>5848.3338257016239</v>
      </c>
      <c r="X28" s="109">
        <f t="shared" si="26"/>
        <v>7467.280659234124</v>
      </c>
      <c r="Y28" s="109">
        <f t="shared" si="27"/>
        <v>5951.2555391432788</v>
      </c>
      <c r="Z28" s="109">
        <f t="shared" si="28"/>
        <v>5881.2407680945344</v>
      </c>
      <c r="AA28" s="110">
        <f t="shared" si="29"/>
        <v>5811.2259970457899</v>
      </c>
      <c r="AB28" s="107"/>
      <c r="AC28" s="101">
        <f t="shared" si="11"/>
        <v>15.5</v>
      </c>
      <c r="AD28" s="101">
        <f t="shared" si="12"/>
        <v>16.36439493975745</v>
      </c>
      <c r="AE28" s="10">
        <f t="shared" si="13"/>
        <v>4.63</v>
      </c>
      <c r="AF28" s="10">
        <f t="shared" si="14"/>
        <v>5.4342419259917847</v>
      </c>
      <c r="AG28" s="10">
        <f t="shared" si="15"/>
        <v>0.41</v>
      </c>
      <c r="AH28" s="10">
        <f t="shared" si="16"/>
        <v>0.53420920162141727</v>
      </c>
      <c r="AI28" s="13">
        <f t="shared" si="17"/>
        <v>6062</v>
      </c>
      <c r="AJ28" s="13">
        <f t="shared" si="18"/>
        <v>6315.7607929002679</v>
      </c>
    </row>
    <row r="29" spans="1:36" ht="18.75" customHeight="1" x14ac:dyDescent="0.2">
      <c r="A29" s="56">
        <v>12</v>
      </c>
      <c r="B29" s="118" t="s">
        <v>161</v>
      </c>
      <c r="C29" s="61" t="s">
        <v>162</v>
      </c>
      <c r="D29" s="61" t="s">
        <v>165</v>
      </c>
      <c r="E29" s="62">
        <v>44077</v>
      </c>
      <c r="F29" s="62">
        <v>44079</v>
      </c>
      <c r="G29" s="63">
        <v>1966.7909999999999</v>
      </c>
      <c r="H29" s="64" t="s">
        <v>166</v>
      </c>
      <c r="I29" s="106" t="s">
        <v>105</v>
      </c>
      <c r="J29" s="65">
        <v>29.5</v>
      </c>
      <c r="K29" s="115">
        <v>16.36</v>
      </c>
      <c r="L29" s="115">
        <v>11.69</v>
      </c>
      <c r="M29" s="115">
        <v>6.79</v>
      </c>
      <c r="N29" s="41">
        <f t="shared" si="19"/>
        <v>6.4309319442871704</v>
      </c>
      <c r="O29" s="115">
        <v>41.2</v>
      </c>
      <c r="P29" s="41">
        <f t="shared" si="20"/>
        <v>39.021265994791079</v>
      </c>
      <c r="Q29" s="41">
        <f t="shared" si="21"/>
        <v>40.319999999999993</v>
      </c>
      <c r="R29" s="41">
        <f t="shared" si="22"/>
        <v>38.187802060921747</v>
      </c>
      <c r="S29" s="41">
        <v>0.35</v>
      </c>
      <c r="T29" s="41">
        <f t="shared" si="23"/>
        <v>0.33149133733439018</v>
      </c>
      <c r="U29" s="116">
        <v>6187</v>
      </c>
      <c r="V29" s="109">
        <f t="shared" si="24"/>
        <v>7006.0015853244249</v>
      </c>
      <c r="W29" s="109">
        <f t="shared" si="25"/>
        <v>5859.8197259653489</v>
      </c>
      <c r="X29" s="109">
        <f t="shared" si="26"/>
        <v>7589.5485770363102</v>
      </c>
      <c r="Y29" s="109">
        <f t="shared" si="27"/>
        <v>5955.1013475257614</v>
      </c>
      <c r="Z29" s="109">
        <f t="shared" si="28"/>
        <v>5885.0413316725171</v>
      </c>
      <c r="AA29" s="110">
        <f t="shared" si="29"/>
        <v>5814.9813158192728</v>
      </c>
      <c r="AB29" s="107"/>
      <c r="AC29" s="101">
        <f t="shared" si="11"/>
        <v>15.5</v>
      </c>
      <c r="AD29" s="101">
        <f t="shared" si="12"/>
        <v>16.36439493975745</v>
      </c>
      <c r="AE29" s="10">
        <f t="shared" si="13"/>
        <v>4.63</v>
      </c>
      <c r="AF29" s="10">
        <f t="shared" si="14"/>
        <v>5.4342419259917847</v>
      </c>
      <c r="AG29" s="10">
        <f t="shared" si="15"/>
        <v>0.41</v>
      </c>
      <c r="AH29" s="10">
        <f t="shared" si="16"/>
        <v>0.53420920162141727</v>
      </c>
      <c r="AI29" s="13">
        <f t="shared" si="17"/>
        <v>6062</v>
      </c>
      <c r="AJ29" s="13">
        <f t="shared" si="18"/>
        <v>6315.7607929002679</v>
      </c>
    </row>
    <row r="30" spans="1:36" ht="18.75" customHeight="1" x14ac:dyDescent="0.2">
      <c r="A30" s="56">
        <v>13</v>
      </c>
      <c r="B30" s="119" t="s">
        <v>174</v>
      </c>
      <c r="C30" s="61" t="s">
        <v>176</v>
      </c>
      <c r="D30" s="61" t="s">
        <v>190</v>
      </c>
      <c r="E30" s="62">
        <v>44078</v>
      </c>
      <c r="F30" s="62">
        <v>44079</v>
      </c>
      <c r="G30" s="63">
        <v>2500</v>
      </c>
      <c r="H30" s="64" t="s">
        <v>178</v>
      </c>
      <c r="I30" s="106" t="s">
        <v>191</v>
      </c>
      <c r="J30" s="65">
        <v>30.7</v>
      </c>
      <c r="K30" s="115">
        <v>16.09</v>
      </c>
      <c r="L30" s="115">
        <v>11.48</v>
      </c>
      <c r="M30" s="115">
        <v>5.7</v>
      </c>
      <c r="N30" s="41">
        <f t="shared" si="19"/>
        <v>5.4031518300948935</v>
      </c>
      <c r="O30" s="115">
        <v>40.74</v>
      </c>
      <c r="P30" s="41">
        <f t="shared" si="20"/>
        <v>38.618316764572981</v>
      </c>
      <c r="Q30" s="41">
        <f t="shared" si="21"/>
        <v>42.079999999999991</v>
      </c>
      <c r="R30" s="41">
        <f t="shared" si="22"/>
        <v>39.888531405332124</v>
      </c>
      <c r="S30" s="41">
        <v>0.32</v>
      </c>
      <c r="T30" s="41">
        <f t="shared" si="23"/>
        <v>0.30333483958427476</v>
      </c>
      <c r="U30" s="116">
        <v>6272</v>
      </c>
      <c r="V30" s="109">
        <f t="shared" si="24"/>
        <v>7085.4044283777685</v>
      </c>
      <c r="W30" s="109">
        <f t="shared" si="25"/>
        <v>5945.3628558517858</v>
      </c>
      <c r="X30" s="109">
        <f t="shared" si="26"/>
        <v>7573.0499879256222</v>
      </c>
      <c r="Y30" s="109">
        <f t="shared" si="27"/>
        <v>6022.593764121103</v>
      </c>
      <c r="Z30" s="109">
        <f t="shared" si="28"/>
        <v>5951.7397198373255</v>
      </c>
      <c r="AA30" s="110">
        <f t="shared" si="29"/>
        <v>5880.8856755535471</v>
      </c>
      <c r="AB30" s="107"/>
      <c r="AC30" s="101">
        <f t="shared" si="11"/>
        <v>15.5</v>
      </c>
      <c r="AD30" s="101">
        <f t="shared" si="12"/>
        <v>16.36439493975745</v>
      </c>
      <c r="AE30" s="10">
        <f t="shared" si="13"/>
        <v>4.63</v>
      </c>
      <c r="AF30" s="10">
        <f t="shared" si="14"/>
        <v>5.4342419259917847</v>
      </c>
      <c r="AG30" s="10">
        <f t="shared" si="15"/>
        <v>0.41</v>
      </c>
      <c r="AH30" s="10">
        <f t="shared" si="16"/>
        <v>0.53420920162141727</v>
      </c>
      <c r="AI30" s="13">
        <f t="shared" si="17"/>
        <v>6062</v>
      </c>
      <c r="AJ30" s="13">
        <f t="shared" si="18"/>
        <v>6315.7607929002679</v>
      </c>
    </row>
    <row r="31" spans="1:36" ht="18.75" customHeight="1" x14ac:dyDescent="0.2">
      <c r="A31" s="56">
        <v>14</v>
      </c>
      <c r="B31" s="118" t="s">
        <v>174</v>
      </c>
      <c r="C31" s="61" t="s">
        <v>177</v>
      </c>
      <c r="D31" s="61" t="s">
        <v>190</v>
      </c>
      <c r="E31" s="62">
        <v>44078</v>
      </c>
      <c r="F31" s="62">
        <v>44079</v>
      </c>
      <c r="G31" s="63">
        <v>2500</v>
      </c>
      <c r="H31" s="64" t="s">
        <v>178</v>
      </c>
      <c r="I31" s="106" t="s">
        <v>191</v>
      </c>
      <c r="J31" s="65">
        <v>30.7</v>
      </c>
      <c r="K31" s="115">
        <v>15.99</v>
      </c>
      <c r="L31" s="115">
        <v>11.61</v>
      </c>
      <c r="M31" s="115">
        <v>5.4</v>
      </c>
      <c r="N31" s="41">
        <f t="shared" si="19"/>
        <v>5.132413168910511</v>
      </c>
      <c r="O31" s="115">
        <v>40.65</v>
      </c>
      <c r="P31" s="41">
        <f t="shared" si="20"/>
        <v>38.635665799298565</v>
      </c>
      <c r="Q31" s="41">
        <f t="shared" si="21"/>
        <v>42.339999999999996</v>
      </c>
      <c r="R31" s="41">
        <f t="shared" si="22"/>
        <v>40.24192103179093</v>
      </c>
      <c r="S31" s="41">
        <v>0.28000000000000003</v>
      </c>
      <c r="T31" s="41">
        <f t="shared" si="23"/>
        <v>0.26612512727684129</v>
      </c>
      <c r="U31" s="116">
        <v>6291</v>
      </c>
      <c r="V31" s="109">
        <f t="shared" si="24"/>
        <v>7117.3209639099441</v>
      </c>
      <c r="W31" s="109">
        <f t="shared" si="25"/>
        <v>5979.2613417807452</v>
      </c>
      <c r="X31" s="109">
        <f t="shared" si="26"/>
        <v>7580.4313772743708</v>
      </c>
      <c r="Y31" s="109">
        <f t="shared" si="27"/>
        <v>6049.7228193234532</v>
      </c>
      <c r="Z31" s="109">
        <f t="shared" si="28"/>
        <v>5978.5496096843535</v>
      </c>
      <c r="AA31" s="110">
        <f t="shared" si="29"/>
        <v>5907.3764000452538</v>
      </c>
      <c r="AB31" s="107"/>
      <c r="AC31" s="101">
        <f t="shared" si="11"/>
        <v>15.5</v>
      </c>
      <c r="AD31" s="101">
        <f t="shared" si="12"/>
        <v>16.36439493975745</v>
      </c>
      <c r="AE31" s="10">
        <f t="shared" si="13"/>
        <v>4.63</v>
      </c>
      <c r="AF31" s="10">
        <f t="shared" si="14"/>
        <v>5.4342419259917847</v>
      </c>
      <c r="AG31" s="10">
        <f t="shared" si="15"/>
        <v>0.41</v>
      </c>
      <c r="AH31" s="10">
        <f t="shared" si="16"/>
        <v>0.53420920162141727</v>
      </c>
      <c r="AI31" s="13">
        <f t="shared" si="17"/>
        <v>6062</v>
      </c>
      <c r="AJ31" s="13">
        <f t="shared" si="18"/>
        <v>6315.7607929002679</v>
      </c>
    </row>
    <row r="32" spans="1:36" ht="18.75" customHeight="1" x14ac:dyDescent="0.2">
      <c r="A32" s="56">
        <v>15</v>
      </c>
      <c r="B32" s="118" t="s">
        <v>174</v>
      </c>
      <c r="C32" s="61" t="s">
        <v>175</v>
      </c>
      <c r="D32" s="61" t="s">
        <v>190</v>
      </c>
      <c r="E32" s="62">
        <v>44078</v>
      </c>
      <c r="F32" s="62">
        <v>44079</v>
      </c>
      <c r="G32" s="63">
        <v>2247.8029999999999</v>
      </c>
      <c r="H32" s="64" t="s">
        <v>178</v>
      </c>
      <c r="I32" s="106" t="s">
        <v>191</v>
      </c>
      <c r="J32" s="65">
        <v>30.7</v>
      </c>
      <c r="K32" s="115">
        <v>16.489999999999998</v>
      </c>
      <c r="L32" s="115">
        <v>11.83</v>
      </c>
      <c r="M32" s="115">
        <v>4.38</v>
      </c>
      <c r="N32" s="41">
        <f t="shared" si="19"/>
        <v>4.1485062946580467</v>
      </c>
      <c r="O32" s="115">
        <v>40.29</v>
      </c>
      <c r="P32" s="41">
        <f t="shared" si="20"/>
        <v>38.160575025518888</v>
      </c>
      <c r="Q32" s="41">
        <f t="shared" si="21"/>
        <v>43.500000000000007</v>
      </c>
      <c r="R32" s="41">
        <f t="shared" si="22"/>
        <v>41.200918679823076</v>
      </c>
      <c r="S32" s="41">
        <v>0.31</v>
      </c>
      <c r="T32" s="41">
        <f t="shared" si="23"/>
        <v>0.29361574231598048</v>
      </c>
      <c r="U32" s="116">
        <v>6357</v>
      </c>
      <c r="V32" s="109">
        <f t="shared" si="24"/>
        <v>7209.935352160599</v>
      </c>
      <c r="W32" s="109">
        <f t="shared" si="25"/>
        <v>6021.0170125893164</v>
      </c>
      <c r="X32" s="109">
        <f t="shared" si="26"/>
        <v>7586.8242033655561</v>
      </c>
      <c r="Y32" s="109">
        <f t="shared" si="27"/>
        <v>6128.4450493365093</v>
      </c>
      <c r="Z32" s="109">
        <f t="shared" si="28"/>
        <v>6056.3456958149027</v>
      </c>
      <c r="AA32" s="110">
        <f t="shared" si="29"/>
        <v>5984.2463422932969</v>
      </c>
      <c r="AB32" s="107"/>
      <c r="AC32" s="101">
        <f t="shared" si="11"/>
        <v>15.5</v>
      </c>
      <c r="AD32" s="101">
        <f t="shared" si="12"/>
        <v>16.36439493975745</v>
      </c>
      <c r="AE32" s="10">
        <f t="shared" si="13"/>
        <v>4.63</v>
      </c>
      <c r="AF32" s="10">
        <f t="shared" si="14"/>
        <v>5.4342419259917847</v>
      </c>
      <c r="AG32" s="10">
        <f t="shared" si="15"/>
        <v>0.41</v>
      </c>
      <c r="AH32" s="10">
        <f t="shared" si="16"/>
        <v>0.53420920162141727</v>
      </c>
      <c r="AI32" s="13">
        <f t="shared" si="17"/>
        <v>6062</v>
      </c>
      <c r="AJ32" s="13">
        <f t="shared" si="18"/>
        <v>6315.7607929002679</v>
      </c>
    </row>
    <row r="33" spans="1:36" ht="18.75" customHeight="1" x14ac:dyDescent="0.2">
      <c r="A33" s="56">
        <v>16</v>
      </c>
      <c r="B33" s="119" t="s">
        <v>211</v>
      </c>
      <c r="C33" s="61" t="s">
        <v>213</v>
      </c>
      <c r="D33" s="61" t="s">
        <v>215</v>
      </c>
      <c r="E33" s="62">
        <v>44079</v>
      </c>
      <c r="F33" s="62">
        <v>44081</v>
      </c>
      <c r="G33" s="63">
        <v>2500</v>
      </c>
      <c r="H33" s="64" t="s">
        <v>216</v>
      </c>
      <c r="I33" s="106" t="s">
        <v>191</v>
      </c>
      <c r="J33" s="65">
        <v>27.4</v>
      </c>
      <c r="K33" s="115">
        <v>19.89</v>
      </c>
      <c r="L33" s="115">
        <v>14.97</v>
      </c>
      <c r="M33" s="115">
        <v>4.1500000000000004</v>
      </c>
      <c r="N33" s="41">
        <f t="shared" ref="N33:N47" si="30">M33*(100-K33)/(100-L33)</f>
        <v>3.9098729860049395</v>
      </c>
      <c r="O33" s="115">
        <v>39.119999999999997</v>
      </c>
      <c r="P33" s="41">
        <f t="shared" ref="P33:P47" si="31">O33*(100-K33)/(100-L33)</f>
        <v>36.856441256027281</v>
      </c>
      <c r="Q33" s="41">
        <f t="shared" ref="Q33:Q47" si="32">100-L33-M33-O33</f>
        <v>41.76</v>
      </c>
      <c r="R33" s="41">
        <f t="shared" ref="R33:R47" si="33">Q33*(100-K33)/(100-L33)</f>
        <v>39.343685757967776</v>
      </c>
      <c r="S33" s="41">
        <v>0.35</v>
      </c>
      <c r="T33" s="41">
        <f t="shared" ref="T33:T47" si="34">S33*(100-K33)/(100-L33)</f>
        <v>0.32974832412089849</v>
      </c>
      <c r="U33" s="116">
        <v>6135</v>
      </c>
      <c r="V33" s="109">
        <f t="shared" ref="V33:V47" si="35">U33*100/(100-L33)</f>
        <v>7215.1005527460893</v>
      </c>
      <c r="W33" s="109">
        <f t="shared" ref="W33:W47" si="36">U33*(100-K33)/(100-L33)</f>
        <v>5780.017052804892</v>
      </c>
      <c r="X33" s="109">
        <f t="shared" ref="X33:X47" si="37">U33*100/(100-L33-M33)</f>
        <v>7585.3115727002969</v>
      </c>
      <c r="Y33" s="109">
        <f t="shared" ref="Y33:Y47" si="38">U33*(100-15)/(100-L33)</f>
        <v>6132.8354698341764</v>
      </c>
      <c r="Z33" s="109">
        <f t="shared" ref="Z33:Z47" si="39">U33*(100-16)/(100-L33)</f>
        <v>6060.6844643067152</v>
      </c>
      <c r="AA33" s="110">
        <f t="shared" ref="AA33:AA47" si="40">U33*(100-17)/(100-L33)</f>
        <v>5988.533458779254</v>
      </c>
      <c r="AB33" s="107"/>
      <c r="AC33" s="101">
        <f t="shared" si="11"/>
        <v>15.5</v>
      </c>
      <c r="AD33" s="101">
        <f t="shared" si="12"/>
        <v>16.36439493975745</v>
      </c>
      <c r="AE33" s="10">
        <f t="shared" si="13"/>
        <v>4.63</v>
      </c>
      <c r="AF33" s="10">
        <f t="shared" si="14"/>
        <v>5.4342419259917847</v>
      </c>
      <c r="AG33" s="10">
        <f t="shared" si="15"/>
        <v>0.41</v>
      </c>
      <c r="AH33" s="10">
        <f t="shared" si="16"/>
        <v>0.53420920162141727</v>
      </c>
      <c r="AI33" s="13">
        <f t="shared" si="17"/>
        <v>6062</v>
      </c>
      <c r="AJ33" s="13">
        <f t="shared" si="18"/>
        <v>6315.7607929002679</v>
      </c>
    </row>
    <row r="34" spans="1:36" ht="18.75" customHeight="1" x14ac:dyDescent="0.2">
      <c r="A34" s="56">
        <v>17</v>
      </c>
      <c r="B34" s="118" t="s">
        <v>211</v>
      </c>
      <c r="C34" s="61" t="s">
        <v>214</v>
      </c>
      <c r="D34" s="61" t="s">
        <v>215</v>
      </c>
      <c r="E34" s="62">
        <v>44079</v>
      </c>
      <c r="F34" s="62">
        <v>44081</v>
      </c>
      <c r="G34" s="63">
        <v>2500</v>
      </c>
      <c r="H34" s="64" t="s">
        <v>216</v>
      </c>
      <c r="I34" s="106" t="s">
        <v>191</v>
      </c>
      <c r="J34" s="65">
        <v>27.4</v>
      </c>
      <c r="K34" s="115">
        <v>18.89</v>
      </c>
      <c r="L34" s="115">
        <v>14.18</v>
      </c>
      <c r="M34" s="115">
        <v>3.27</v>
      </c>
      <c r="N34" s="41">
        <f t="shared" si="30"/>
        <v>3.0905348403635515</v>
      </c>
      <c r="O34" s="115">
        <v>40.619999999999997</v>
      </c>
      <c r="P34" s="41">
        <f t="shared" si="31"/>
        <v>38.390680494057328</v>
      </c>
      <c r="Q34" s="41">
        <f t="shared" si="32"/>
        <v>41.93</v>
      </c>
      <c r="R34" s="41">
        <f t="shared" si="33"/>
        <v>39.628784665579126</v>
      </c>
      <c r="S34" s="41">
        <v>0.31</v>
      </c>
      <c r="T34" s="41">
        <f t="shared" si="34"/>
        <v>0.29298648333721744</v>
      </c>
      <c r="U34" s="116">
        <v>6249</v>
      </c>
      <c r="V34" s="109">
        <f t="shared" si="35"/>
        <v>7281.5194593334891</v>
      </c>
      <c r="W34" s="109">
        <f t="shared" si="36"/>
        <v>5906.0404334653931</v>
      </c>
      <c r="X34" s="109">
        <f t="shared" si="37"/>
        <v>7569.9576014536651</v>
      </c>
      <c r="Y34" s="109">
        <f t="shared" si="38"/>
        <v>6189.2915404334663</v>
      </c>
      <c r="Z34" s="109">
        <f t="shared" si="39"/>
        <v>6116.4763458401312</v>
      </c>
      <c r="AA34" s="110">
        <f t="shared" si="40"/>
        <v>6043.6611512467962</v>
      </c>
      <c r="AB34" s="107"/>
      <c r="AC34" s="101">
        <f t="shared" si="11"/>
        <v>15.5</v>
      </c>
      <c r="AD34" s="101">
        <f t="shared" si="12"/>
        <v>16.36439493975745</v>
      </c>
      <c r="AE34" s="10">
        <f t="shared" si="13"/>
        <v>4.63</v>
      </c>
      <c r="AF34" s="10">
        <f t="shared" si="14"/>
        <v>5.4342419259917847</v>
      </c>
      <c r="AG34" s="10">
        <f t="shared" si="15"/>
        <v>0.41</v>
      </c>
      <c r="AH34" s="10">
        <f t="shared" si="16"/>
        <v>0.53420920162141727</v>
      </c>
      <c r="AI34" s="13">
        <f t="shared" si="17"/>
        <v>6062</v>
      </c>
      <c r="AJ34" s="13">
        <f t="shared" si="18"/>
        <v>6315.7607929002679</v>
      </c>
    </row>
    <row r="35" spans="1:36" ht="18.75" customHeight="1" x14ac:dyDescent="0.2">
      <c r="A35" s="56">
        <v>18</v>
      </c>
      <c r="B35" s="118" t="s">
        <v>211</v>
      </c>
      <c r="C35" s="61" t="s">
        <v>212</v>
      </c>
      <c r="D35" s="61" t="s">
        <v>215</v>
      </c>
      <c r="E35" s="62">
        <v>44079</v>
      </c>
      <c r="F35" s="62">
        <v>44081</v>
      </c>
      <c r="G35" s="63">
        <v>2464.672</v>
      </c>
      <c r="H35" s="64" t="s">
        <v>216</v>
      </c>
      <c r="I35" s="106" t="s">
        <v>191</v>
      </c>
      <c r="J35" s="65">
        <v>27.4</v>
      </c>
      <c r="K35" s="115">
        <v>18.809999999999999</v>
      </c>
      <c r="L35" s="115">
        <v>14.27</v>
      </c>
      <c r="M35" s="115">
        <v>2.96</v>
      </c>
      <c r="N35" s="41">
        <f t="shared" si="30"/>
        <v>2.803247404642482</v>
      </c>
      <c r="O35" s="115">
        <v>40.659999999999997</v>
      </c>
      <c r="P35" s="41">
        <f t="shared" si="31"/>
        <v>38.506770092149772</v>
      </c>
      <c r="Q35" s="41">
        <f t="shared" si="32"/>
        <v>42.110000000000014</v>
      </c>
      <c r="R35" s="41">
        <f t="shared" si="33"/>
        <v>39.879982503207756</v>
      </c>
      <c r="S35" s="41">
        <v>0.28999999999999998</v>
      </c>
      <c r="T35" s="41">
        <f t="shared" si="34"/>
        <v>0.27464248221159449</v>
      </c>
      <c r="U35" s="116">
        <v>6155</v>
      </c>
      <c r="V35" s="109">
        <f t="shared" si="35"/>
        <v>7179.5170885337684</v>
      </c>
      <c r="W35" s="109">
        <f t="shared" si="36"/>
        <v>5829.0499241805664</v>
      </c>
      <c r="X35" s="109">
        <f t="shared" si="37"/>
        <v>7436.2691796544632</v>
      </c>
      <c r="Y35" s="109">
        <f t="shared" si="38"/>
        <v>6102.589525253703</v>
      </c>
      <c r="Z35" s="109">
        <f t="shared" si="39"/>
        <v>6030.7943543683659</v>
      </c>
      <c r="AA35" s="110">
        <f t="shared" si="40"/>
        <v>5958.999183483028</v>
      </c>
      <c r="AB35" s="107"/>
      <c r="AC35" s="101">
        <f t="shared" si="11"/>
        <v>15.5</v>
      </c>
      <c r="AD35" s="101">
        <f t="shared" si="12"/>
        <v>16.36439493975745</v>
      </c>
      <c r="AE35" s="10">
        <f t="shared" si="13"/>
        <v>4.63</v>
      </c>
      <c r="AF35" s="10">
        <f t="shared" si="14"/>
        <v>5.4342419259917847</v>
      </c>
      <c r="AG35" s="10">
        <f t="shared" si="15"/>
        <v>0.41</v>
      </c>
      <c r="AH35" s="10">
        <f t="shared" si="16"/>
        <v>0.53420920162141727</v>
      </c>
      <c r="AI35" s="13">
        <f t="shared" si="17"/>
        <v>6062</v>
      </c>
      <c r="AJ35" s="13">
        <f t="shared" si="18"/>
        <v>6315.7607929002679</v>
      </c>
    </row>
    <row r="36" spans="1:36" ht="18.75" customHeight="1" x14ac:dyDescent="0.2">
      <c r="A36" s="56">
        <v>19</v>
      </c>
      <c r="B36" s="119" t="s">
        <v>224</v>
      </c>
      <c r="C36" s="61" t="s">
        <v>226</v>
      </c>
      <c r="D36" s="61" t="s">
        <v>228</v>
      </c>
      <c r="E36" s="62">
        <v>44086</v>
      </c>
      <c r="F36" s="62">
        <v>44088</v>
      </c>
      <c r="G36" s="63">
        <v>2500</v>
      </c>
      <c r="H36" s="64" t="s">
        <v>229</v>
      </c>
      <c r="I36" s="106" t="s">
        <v>105</v>
      </c>
      <c r="J36" s="65">
        <v>29.5</v>
      </c>
      <c r="K36" s="115">
        <v>15.39</v>
      </c>
      <c r="L36" s="115">
        <v>10.67</v>
      </c>
      <c r="M36" s="115">
        <v>4.12</v>
      </c>
      <c r="N36" s="41">
        <f t="shared" si="30"/>
        <v>3.9023082950856378</v>
      </c>
      <c r="O36" s="115">
        <v>40.630000000000003</v>
      </c>
      <c r="P36" s="41">
        <f t="shared" si="31"/>
        <v>38.483200492555696</v>
      </c>
      <c r="Q36" s="41">
        <f t="shared" si="32"/>
        <v>44.579999999999991</v>
      </c>
      <c r="R36" s="41">
        <f t="shared" si="33"/>
        <v>42.224491212358664</v>
      </c>
      <c r="S36" s="41">
        <v>0.81</v>
      </c>
      <c r="T36" s="41">
        <f t="shared" si="34"/>
        <v>0.76720138811149685</v>
      </c>
      <c r="U36" s="116">
        <v>6454</v>
      </c>
      <c r="V36" s="109">
        <f t="shared" si="35"/>
        <v>7224.8964513601259</v>
      </c>
      <c r="W36" s="109">
        <f t="shared" si="36"/>
        <v>6112.9848874958016</v>
      </c>
      <c r="X36" s="109">
        <f t="shared" si="37"/>
        <v>7574.2283769510623</v>
      </c>
      <c r="Y36" s="109">
        <f t="shared" si="38"/>
        <v>6141.1619836561067</v>
      </c>
      <c r="Z36" s="109">
        <f t="shared" si="39"/>
        <v>6068.9130191425056</v>
      </c>
      <c r="AA36" s="110">
        <f t="shared" si="40"/>
        <v>5996.6640546289045</v>
      </c>
      <c r="AB36" s="107" t="s">
        <v>223</v>
      </c>
      <c r="AC36" s="101">
        <f t="shared" si="11"/>
        <v>15.5</v>
      </c>
      <c r="AD36" s="101">
        <f t="shared" si="12"/>
        <v>16.36439493975745</v>
      </c>
      <c r="AE36" s="10">
        <f t="shared" si="13"/>
        <v>4.63</v>
      </c>
      <c r="AF36" s="10">
        <f t="shared" si="14"/>
        <v>5.4342419259917847</v>
      </c>
      <c r="AG36" s="10">
        <f t="shared" si="15"/>
        <v>0.41</v>
      </c>
      <c r="AH36" s="10">
        <f t="shared" si="16"/>
        <v>0.53420920162141727</v>
      </c>
      <c r="AI36" s="13">
        <f t="shared" si="17"/>
        <v>6062</v>
      </c>
      <c r="AJ36" s="13">
        <f t="shared" si="18"/>
        <v>6315.7607929002679</v>
      </c>
    </row>
    <row r="37" spans="1:36" ht="18.75" customHeight="1" x14ac:dyDescent="0.2">
      <c r="A37" s="56">
        <v>20</v>
      </c>
      <c r="B37" s="118" t="s">
        <v>224</v>
      </c>
      <c r="C37" s="61" t="s">
        <v>227</v>
      </c>
      <c r="D37" s="61" t="s">
        <v>228</v>
      </c>
      <c r="E37" s="62">
        <v>44086</v>
      </c>
      <c r="F37" s="62">
        <v>44088</v>
      </c>
      <c r="G37" s="63">
        <v>2500</v>
      </c>
      <c r="H37" s="64" t="s">
        <v>229</v>
      </c>
      <c r="I37" s="106" t="s">
        <v>105</v>
      </c>
      <c r="J37" s="65">
        <v>29.5</v>
      </c>
      <c r="K37" s="115">
        <v>15.97</v>
      </c>
      <c r="L37" s="115">
        <v>10.91</v>
      </c>
      <c r="M37" s="115">
        <v>5.6</v>
      </c>
      <c r="N37" s="41">
        <f t="shared" si="30"/>
        <v>5.2819396116286894</v>
      </c>
      <c r="O37" s="115">
        <v>39.880000000000003</v>
      </c>
      <c r="P37" s="41">
        <f t="shared" si="31"/>
        <v>37.614955662812889</v>
      </c>
      <c r="Q37" s="41">
        <f t="shared" si="32"/>
        <v>43.610000000000007</v>
      </c>
      <c r="R37" s="41">
        <f t="shared" si="33"/>
        <v>41.133104725558425</v>
      </c>
      <c r="S37" s="41">
        <v>0.9</v>
      </c>
      <c r="T37" s="41">
        <f t="shared" si="34"/>
        <v>0.84888315186889673</v>
      </c>
      <c r="U37" s="116">
        <v>6407</v>
      </c>
      <c r="V37" s="109">
        <f t="shared" si="35"/>
        <v>7191.6039959591426</v>
      </c>
      <c r="W37" s="109">
        <f t="shared" si="36"/>
        <v>6043.104837804467</v>
      </c>
      <c r="X37" s="109">
        <f t="shared" si="37"/>
        <v>7673.9729308899259</v>
      </c>
      <c r="Y37" s="109">
        <f t="shared" si="38"/>
        <v>6112.8633965652707</v>
      </c>
      <c r="Z37" s="109">
        <f t="shared" si="39"/>
        <v>6040.9473566056795</v>
      </c>
      <c r="AA37" s="110">
        <f t="shared" si="40"/>
        <v>5969.0313166460883</v>
      </c>
      <c r="AB37" s="107" t="s">
        <v>223</v>
      </c>
      <c r="AC37" s="101">
        <f t="shared" si="11"/>
        <v>15.5</v>
      </c>
      <c r="AD37" s="101">
        <f t="shared" si="12"/>
        <v>16.36439493975745</v>
      </c>
      <c r="AE37" s="10">
        <f t="shared" si="13"/>
        <v>4.63</v>
      </c>
      <c r="AF37" s="10">
        <f t="shared" si="14"/>
        <v>5.4342419259917847</v>
      </c>
      <c r="AG37" s="10">
        <f t="shared" si="15"/>
        <v>0.41</v>
      </c>
      <c r="AH37" s="10">
        <f t="shared" si="16"/>
        <v>0.53420920162141727</v>
      </c>
      <c r="AI37" s="13">
        <f t="shared" si="17"/>
        <v>6062</v>
      </c>
      <c r="AJ37" s="13">
        <f t="shared" si="18"/>
        <v>6315.7607929002679</v>
      </c>
    </row>
    <row r="38" spans="1:36" ht="18.75" customHeight="1" x14ac:dyDescent="0.2">
      <c r="A38" s="56">
        <v>21</v>
      </c>
      <c r="B38" s="118" t="s">
        <v>224</v>
      </c>
      <c r="C38" s="61" t="s">
        <v>225</v>
      </c>
      <c r="D38" s="61" t="s">
        <v>228</v>
      </c>
      <c r="E38" s="62">
        <v>44086</v>
      </c>
      <c r="F38" s="62">
        <v>44088</v>
      </c>
      <c r="G38" s="63">
        <v>2458.8879999999999</v>
      </c>
      <c r="H38" s="64" t="s">
        <v>229</v>
      </c>
      <c r="I38" s="106" t="s">
        <v>105</v>
      </c>
      <c r="J38" s="65">
        <v>29.5</v>
      </c>
      <c r="K38" s="115">
        <v>16.55</v>
      </c>
      <c r="L38" s="115">
        <v>11.93</v>
      </c>
      <c r="M38" s="115">
        <v>4.17</v>
      </c>
      <c r="N38" s="41">
        <f t="shared" si="30"/>
        <v>3.9512490064721244</v>
      </c>
      <c r="O38" s="115">
        <v>39.909999999999997</v>
      </c>
      <c r="P38" s="41">
        <f t="shared" si="31"/>
        <v>37.816390371295562</v>
      </c>
      <c r="Q38" s="41">
        <f t="shared" si="32"/>
        <v>43.989999999999995</v>
      </c>
      <c r="R38" s="41">
        <f t="shared" si="33"/>
        <v>41.682360622232316</v>
      </c>
      <c r="S38" s="41">
        <v>0.84</v>
      </c>
      <c r="T38" s="41">
        <f t="shared" si="34"/>
        <v>0.79593505166344958</v>
      </c>
      <c r="U38" s="116">
        <v>6272</v>
      </c>
      <c r="V38" s="109">
        <f t="shared" si="35"/>
        <v>7121.6078119677532</v>
      </c>
      <c r="W38" s="109">
        <f t="shared" si="36"/>
        <v>5942.9817190870908</v>
      </c>
      <c r="X38" s="109">
        <f t="shared" si="37"/>
        <v>7475.5661501787854</v>
      </c>
      <c r="Y38" s="109">
        <f t="shared" si="38"/>
        <v>6053.3666401725905</v>
      </c>
      <c r="Z38" s="109">
        <f t="shared" si="39"/>
        <v>5982.1505620529133</v>
      </c>
      <c r="AA38" s="110">
        <f t="shared" si="40"/>
        <v>5910.9344839332352</v>
      </c>
      <c r="AB38" s="107" t="s">
        <v>223</v>
      </c>
      <c r="AC38" s="101">
        <f t="shared" si="11"/>
        <v>15.5</v>
      </c>
      <c r="AD38" s="101">
        <f t="shared" si="12"/>
        <v>16.36439493975745</v>
      </c>
      <c r="AE38" s="10">
        <f t="shared" si="13"/>
        <v>4.63</v>
      </c>
      <c r="AF38" s="10">
        <f t="shared" si="14"/>
        <v>5.4342419259917847</v>
      </c>
      <c r="AG38" s="10">
        <f t="shared" si="15"/>
        <v>0.41</v>
      </c>
      <c r="AH38" s="10">
        <f t="shared" si="16"/>
        <v>0.53420920162141727</v>
      </c>
      <c r="AI38" s="13">
        <f t="shared" si="17"/>
        <v>6062</v>
      </c>
      <c r="AJ38" s="13">
        <f t="shared" si="18"/>
        <v>6315.7607929002679</v>
      </c>
    </row>
    <row r="39" spans="1:36" ht="18.75" customHeight="1" x14ac:dyDescent="0.2">
      <c r="A39" s="56">
        <v>22</v>
      </c>
      <c r="B39" s="119" t="s">
        <v>238</v>
      </c>
      <c r="C39" s="61" t="s">
        <v>240</v>
      </c>
      <c r="D39" s="61" t="s">
        <v>242</v>
      </c>
      <c r="E39" s="62">
        <v>44086</v>
      </c>
      <c r="F39" s="62">
        <v>44088</v>
      </c>
      <c r="G39" s="63">
        <v>2500</v>
      </c>
      <c r="H39" s="64" t="s">
        <v>243</v>
      </c>
      <c r="I39" s="106" t="s">
        <v>105</v>
      </c>
      <c r="J39" s="65">
        <v>29.6</v>
      </c>
      <c r="K39" s="115">
        <v>15.59</v>
      </c>
      <c r="L39" s="115">
        <v>11.78</v>
      </c>
      <c r="M39" s="115">
        <v>4.38</v>
      </c>
      <c r="N39" s="41">
        <f t="shared" si="30"/>
        <v>4.1908388120607576</v>
      </c>
      <c r="O39" s="115">
        <v>39.85</v>
      </c>
      <c r="P39" s="41">
        <f t="shared" si="31"/>
        <v>38.128978689639538</v>
      </c>
      <c r="Q39" s="41">
        <f t="shared" si="32"/>
        <v>43.99</v>
      </c>
      <c r="R39" s="41">
        <f t="shared" si="33"/>
        <v>42.090182498299704</v>
      </c>
      <c r="S39" s="41">
        <v>0.85</v>
      </c>
      <c r="T39" s="41">
        <f t="shared" si="34"/>
        <v>0.81329063704375415</v>
      </c>
      <c r="U39" s="116">
        <v>6478</v>
      </c>
      <c r="V39" s="109">
        <f t="shared" si="35"/>
        <v>7343.0061210609838</v>
      </c>
      <c r="W39" s="109">
        <f t="shared" si="36"/>
        <v>6198.2314667875762</v>
      </c>
      <c r="X39" s="109">
        <f t="shared" si="37"/>
        <v>7726.6221374045799</v>
      </c>
      <c r="Y39" s="109">
        <f t="shared" si="38"/>
        <v>6241.5552029018363</v>
      </c>
      <c r="Z39" s="109">
        <f t="shared" si="39"/>
        <v>6168.1251416912264</v>
      </c>
      <c r="AA39" s="110">
        <f t="shared" si="40"/>
        <v>6094.6950804806165</v>
      </c>
      <c r="AB39" s="107" t="s">
        <v>223</v>
      </c>
      <c r="AC39" s="101">
        <f t="shared" si="11"/>
        <v>15.5</v>
      </c>
      <c r="AD39" s="101">
        <f t="shared" si="12"/>
        <v>16.36439493975745</v>
      </c>
      <c r="AE39" s="10">
        <f t="shared" si="13"/>
        <v>4.63</v>
      </c>
      <c r="AF39" s="10">
        <f t="shared" si="14"/>
        <v>5.4342419259917847</v>
      </c>
      <c r="AG39" s="10">
        <f t="shared" si="15"/>
        <v>0.41</v>
      </c>
      <c r="AH39" s="10">
        <f t="shared" si="16"/>
        <v>0.53420920162141727</v>
      </c>
      <c r="AI39" s="13">
        <f t="shared" si="17"/>
        <v>6062</v>
      </c>
      <c r="AJ39" s="13">
        <f t="shared" si="18"/>
        <v>6315.7607929002679</v>
      </c>
    </row>
    <row r="40" spans="1:36" ht="18.75" customHeight="1" x14ac:dyDescent="0.2">
      <c r="A40" s="56">
        <v>23</v>
      </c>
      <c r="B40" s="118" t="s">
        <v>238</v>
      </c>
      <c r="C40" s="61" t="s">
        <v>241</v>
      </c>
      <c r="D40" s="61" t="s">
        <v>242</v>
      </c>
      <c r="E40" s="62">
        <v>44086</v>
      </c>
      <c r="F40" s="62">
        <v>44088</v>
      </c>
      <c r="G40" s="63">
        <v>2500</v>
      </c>
      <c r="H40" s="64" t="s">
        <v>243</v>
      </c>
      <c r="I40" s="106" t="s">
        <v>105</v>
      </c>
      <c r="J40" s="65">
        <v>29.6</v>
      </c>
      <c r="K40" s="115">
        <v>15.17</v>
      </c>
      <c r="L40" s="115">
        <v>10.92</v>
      </c>
      <c r="M40" s="115">
        <v>4.2</v>
      </c>
      <c r="N40" s="41">
        <f t="shared" si="30"/>
        <v>3.9996183206106872</v>
      </c>
      <c r="O40" s="115">
        <v>40.369999999999997</v>
      </c>
      <c r="P40" s="41">
        <f t="shared" si="31"/>
        <v>38.443950381679386</v>
      </c>
      <c r="Q40" s="41">
        <f t="shared" si="32"/>
        <v>44.51</v>
      </c>
      <c r="R40" s="41">
        <f t="shared" si="33"/>
        <v>42.386431297709919</v>
      </c>
      <c r="S40" s="41">
        <v>0.88</v>
      </c>
      <c r="T40" s="41">
        <f t="shared" si="34"/>
        <v>0.83801526717557262</v>
      </c>
      <c r="U40" s="116">
        <v>6536</v>
      </c>
      <c r="V40" s="109">
        <f t="shared" si="35"/>
        <v>7337.2249663224065</v>
      </c>
      <c r="W40" s="109">
        <f t="shared" si="36"/>
        <v>6224.1679389312976</v>
      </c>
      <c r="X40" s="109">
        <f t="shared" si="37"/>
        <v>7700.2827521206409</v>
      </c>
      <c r="Y40" s="109">
        <f t="shared" si="38"/>
        <v>6236.6412213740459</v>
      </c>
      <c r="Z40" s="109">
        <f t="shared" si="39"/>
        <v>6163.2689717108215</v>
      </c>
      <c r="AA40" s="110">
        <f t="shared" si="40"/>
        <v>6089.8967220475979</v>
      </c>
      <c r="AB40" s="107" t="s">
        <v>223</v>
      </c>
      <c r="AC40" s="101">
        <f t="shared" si="11"/>
        <v>15.5</v>
      </c>
      <c r="AD40" s="101">
        <f t="shared" si="12"/>
        <v>16.36439493975745</v>
      </c>
      <c r="AE40" s="10">
        <f t="shared" si="13"/>
        <v>4.63</v>
      </c>
      <c r="AF40" s="10">
        <f t="shared" si="14"/>
        <v>5.4342419259917847</v>
      </c>
      <c r="AG40" s="10">
        <f t="shared" si="15"/>
        <v>0.41</v>
      </c>
      <c r="AH40" s="10">
        <f t="shared" si="16"/>
        <v>0.53420920162141727</v>
      </c>
      <c r="AI40" s="13">
        <f t="shared" si="17"/>
        <v>6062</v>
      </c>
      <c r="AJ40" s="13">
        <f t="shared" si="18"/>
        <v>6315.7607929002679</v>
      </c>
    </row>
    <row r="41" spans="1:36" ht="18.75" customHeight="1" x14ac:dyDescent="0.2">
      <c r="A41" s="56">
        <v>24</v>
      </c>
      <c r="B41" s="118" t="s">
        <v>238</v>
      </c>
      <c r="C41" s="61" t="s">
        <v>239</v>
      </c>
      <c r="D41" s="61" t="s">
        <v>242</v>
      </c>
      <c r="E41" s="62">
        <v>44086</v>
      </c>
      <c r="F41" s="62">
        <v>44088</v>
      </c>
      <c r="G41" s="63">
        <v>2556.5740000000001</v>
      </c>
      <c r="H41" s="64" t="s">
        <v>243</v>
      </c>
      <c r="I41" s="106" t="s">
        <v>105</v>
      </c>
      <c r="J41" s="65">
        <v>29.6</v>
      </c>
      <c r="K41" s="115">
        <v>15.57</v>
      </c>
      <c r="L41" s="115">
        <v>10.84</v>
      </c>
      <c r="M41" s="115">
        <v>4.22</v>
      </c>
      <c r="N41" s="41">
        <f t="shared" si="30"/>
        <v>3.9961260655002246</v>
      </c>
      <c r="O41" s="115">
        <v>40.5</v>
      </c>
      <c r="P41" s="41">
        <f t="shared" si="31"/>
        <v>38.35144683714671</v>
      </c>
      <c r="Q41" s="41">
        <f t="shared" si="32"/>
        <v>44.44</v>
      </c>
      <c r="R41" s="41">
        <f t="shared" si="33"/>
        <v>42.082427097353076</v>
      </c>
      <c r="S41" s="41">
        <v>0.86</v>
      </c>
      <c r="T41" s="41">
        <f t="shared" si="34"/>
        <v>0.81437640197397942</v>
      </c>
      <c r="U41" s="116">
        <v>6538</v>
      </c>
      <c r="V41" s="109">
        <f t="shared" si="35"/>
        <v>7332.8847016599375</v>
      </c>
      <c r="W41" s="109">
        <f t="shared" si="36"/>
        <v>6191.1545536114863</v>
      </c>
      <c r="X41" s="109">
        <f t="shared" si="37"/>
        <v>7697.1980221332706</v>
      </c>
      <c r="Y41" s="109">
        <f t="shared" si="38"/>
        <v>6232.9519964109468</v>
      </c>
      <c r="Z41" s="109">
        <f t="shared" si="39"/>
        <v>6159.6231493943478</v>
      </c>
      <c r="AA41" s="110">
        <f t="shared" si="40"/>
        <v>6086.294302377748</v>
      </c>
      <c r="AB41" s="107" t="s">
        <v>223</v>
      </c>
      <c r="AC41" s="101">
        <f t="shared" si="11"/>
        <v>15.5</v>
      </c>
      <c r="AD41" s="101">
        <f t="shared" si="12"/>
        <v>16.36439493975745</v>
      </c>
      <c r="AE41" s="10">
        <f t="shared" si="13"/>
        <v>4.63</v>
      </c>
      <c r="AF41" s="10">
        <f t="shared" si="14"/>
        <v>5.4342419259917847</v>
      </c>
      <c r="AG41" s="10">
        <f t="shared" si="15"/>
        <v>0.41</v>
      </c>
      <c r="AH41" s="10">
        <f t="shared" si="16"/>
        <v>0.53420920162141727</v>
      </c>
      <c r="AI41" s="13">
        <f t="shared" si="17"/>
        <v>6062</v>
      </c>
      <c r="AJ41" s="13">
        <f t="shared" si="18"/>
        <v>6315.7607929002679</v>
      </c>
    </row>
    <row r="42" spans="1:36" ht="18.75" customHeight="1" x14ac:dyDescent="0.2">
      <c r="A42" s="56">
        <v>25</v>
      </c>
      <c r="B42" s="119" t="s">
        <v>249</v>
      </c>
      <c r="C42" s="61" t="s">
        <v>251</v>
      </c>
      <c r="D42" s="61" t="s">
        <v>253</v>
      </c>
      <c r="E42" s="62">
        <v>44086</v>
      </c>
      <c r="F42" s="62">
        <v>44088</v>
      </c>
      <c r="G42" s="63">
        <v>2500</v>
      </c>
      <c r="H42" s="64" t="s">
        <v>254</v>
      </c>
      <c r="I42" s="106" t="s">
        <v>105</v>
      </c>
      <c r="J42" s="65">
        <v>29.65</v>
      </c>
      <c r="K42" s="115">
        <v>16.22</v>
      </c>
      <c r="L42" s="115">
        <v>11.8</v>
      </c>
      <c r="M42" s="115">
        <v>5.26</v>
      </c>
      <c r="N42" s="41">
        <f t="shared" si="30"/>
        <v>4.9964036281179132</v>
      </c>
      <c r="O42" s="115">
        <v>40.159999999999997</v>
      </c>
      <c r="P42" s="41">
        <f t="shared" si="31"/>
        <v>38.147446712018137</v>
      </c>
      <c r="Q42" s="41">
        <f t="shared" si="32"/>
        <v>42.78</v>
      </c>
      <c r="R42" s="41">
        <f t="shared" si="33"/>
        <v>40.636149659863946</v>
      </c>
      <c r="S42" s="41">
        <v>0.88</v>
      </c>
      <c r="T42" s="41">
        <f t="shared" si="34"/>
        <v>0.83590022675736952</v>
      </c>
      <c r="U42" s="116">
        <v>6417</v>
      </c>
      <c r="V42" s="109">
        <f t="shared" si="35"/>
        <v>7275.5102040816328</v>
      </c>
      <c r="W42" s="109">
        <f t="shared" si="36"/>
        <v>6095.4224489795915</v>
      </c>
      <c r="X42" s="109">
        <f t="shared" si="37"/>
        <v>7736.9182541596338</v>
      </c>
      <c r="Y42" s="109">
        <f t="shared" si="38"/>
        <v>6184.1836734693879</v>
      </c>
      <c r="Z42" s="109">
        <f t="shared" si="39"/>
        <v>6111.4285714285716</v>
      </c>
      <c r="AA42" s="110">
        <f t="shared" si="40"/>
        <v>6038.6734693877552</v>
      </c>
      <c r="AB42" s="107" t="s">
        <v>223</v>
      </c>
      <c r="AC42" s="101">
        <f t="shared" si="11"/>
        <v>15.5</v>
      </c>
      <c r="AD42" s="101">
        <f t="shared" si="12"/>
        <v>16.36439493975745</v>
      </c>
      <c r="AE42" s="10">
        <f t="shared" si="13"/>
        <v>4.63</v>
      </c>
      <c r="AF42" s="10">
        <f t="shared" si="14"/>
        <v>5.4342419259917847</v>
      </c>
      <c r="AG42" s="10">
        <f t="shared" si="15"/>
        <v>0.41</v>
      </c>
      <c r="AH42" s="10">
        <f t="shared" si="16"/>
        <v>0.53420920162141727</v>
      </c>
      <c r="AI42" s="13">
        <f t="shared" si="17"/>
        <v>6062</v>
      </c>
      <c r="AJ42" s="13">
        <f t="shared" si="18"/>
        <v>6315.7607929002679</v>
      </c>
    </row>
    <row r="43" spans="1:36" ht="18.75" customHeight="1" x14ac:dyDescent="0.2">
      <c r="A43" s="56">
        <v>26</v>
      </c>
      <c r="B43" s="118" t="s">
        <v>249</v>
      </c>
      <c r="C43" s="61" t="s">
        <v>252</v>
      </c>
      <c r="D43" s="61" t="s">
        <v>253</v>
      </c>
      <c r="E43" s="62">
        <v>44086</v>
      </c>
      <c r="F43" s="62">
        <v>44088</v>
      </c>
      <c r="G43" s="63">
        <v>2500</v>
      </c>
      <c r="H43" s="64" t="s">
        <v>254</v>
      </c>
      <c r="I43" s="106" t="s">
        <v>105</v>
      </c>
      <c r="J43" s="65">
        <v>29.65</v>
      </c>
      <c r="K43" s="115">
        <v>15.79</v>
      </c>
      <c r="L43" s="115">
        <v>11.66</v>
      </c>
      <c r="M43" s="115">
        <v>4.6100000000000003</v>
      </c>
      <c r="N43" s="41">
        <f t="shared" si="30"/>
        <v>4.3944770206022188</v>
      </c>
      <c r="O43" s="115">
        <v>40.619999999999997</v>
      </c>
      <c r="P43" s="41">
        <f t="shared" si="31"/>
        <v>38.720966719492871</v>
      </c>
      <c r="Q43" s="41">
        <f t="shared" si="32"/>
        <v>43.110000000000007</v>
      </c>
      <c r="R43" s="41">
        <f t="shared" si="33"/>
        <v>41.09455625990492</v>
      </c>
      <c r="S43" s="41">
        <v>0.79</v>
      </c>
      <c r="T43" s="41">
        <f t="shared" si="34"/>
        <v>0.75306656101426317</v>
      </c>
      <c r="U43" s="116">
        <v>6350</v>
      </c>
      <c r="V43" s="109">
        <f t="shared" si="35"/>
        <v>7188.1367443966492</v>
      </c>
      <c r="W43" s="109">
        <f t="shared" si="36"/>
        <v>6053.1299524564183</v>
      </c>
      <c r="X43" s="109">
        <f t="shared" si="37"/>
        <v>7583.9006329869817</v>
      </c>
      <c r="Y43" s="109">
        <f t="shared" si="38"/>
        <v>6109.9162327371514</v>
      </c>
      <c r="Z43" s="109">
        <f t="shared" si="39"/>
        <v>6038.0348652931852</v>
      </c>
      <c r="AA43" s="110">
        <f t="shared" si="40"/>
        <v>5966.1534978492191</v>
      </c>
      <c r="AB43" s="107" t="s">
        <v>223</v>
      </c>
      <c r="AC43" s="101">
        <f t="shared" si="11"/>
        <v>15.5</v>
      </c>
      <c r="AD43" s="101">
        <f t="shared" si="12"/>
        <v>16.36439493975745</v>
      </c>
      <c r="AE43" s="10">
        <f t="shared" si="13"/>
        <v>4.63</v>
      </c>
      <c r="AF43" s="10">
        <f t="shared" si="14"/>
        <v>5.4342419259917847</v>
      </c>
      <c r="AG43" s="10">
        <f t="shared" si="15"/>
        <v>0.41</v>
      </c>
      <c r="AH43" s="10">
        <f t="shared" si="16"/>
        <v>0.53420920162141727</v>
      </c>
      <c r="AI43" s="13">
        <f t="shared" si="17"/>
        <v>6062</v>
      </c>
      <c r="AJ43" s="13">
        <f t="shared" si="18"/>
        <v>6315.7607929002679</v>
      </c>
    </row>
    <row r="44" spans="1:36" ht="18.75" customHeight="1" x14ac:dyDescent="0.2">
      <c r="A44" s="56">
        <v>27</v>
      </c>
      <c r="B44" s="118" t="s">
        <v>249</v>
      </c>
      <c r="C44" s="61" t="s">
        <v>250</v>
      </c>
      <c r="D44" s="61" t="s">
        <v>253</v>
      </c>
      <c r="E44" s="62">
        <v>44086</v>
      </c>
      <c r="F44" s="62">
        <v>44088</v>
      </c>
      <c r="G44" s="63">
        <v>2545.828</v>
      </c>
      <c r="H44" s="64" t="s">
        <v>254</v>
      </c>
      <c r="I44" s="106" t="s">
        <v>105</v>
      </c>
      <c r="J44" s="65">
        <v>29.65</v>
      </c>
      <c r="K44" s="115">
        <v>16.07</v>
      </c>
      <c r="L44" s="115">
        <v>11.26</v>
      </c>
      <c r="M44" s="115">
        <v>5.86</v>
      </c>
      <c r="N44" s="41">
        <f t="shared" si="30"/>
        <v>5.5423687176019847</v>
      </c>
      <c r="O44" s="115">
        <v>41.07</v>
      </c>
      <c r="P44" s="41">
        <f t="shared" si="31"/>
        <v>38.843870858688305</v>
      </c>
      <c r="Q44" s="41">
        <f t="shared" si="32"/>
        <v>41.809999999999995</v>
      </c>
      <c r="R44" s="41">
        <f t="shared" si="33"/>
        <v>39.543760423709713</v>
      </c>
      <c r="S44" s="41">
        <v>0.84</v>
      </c>
      <c r="T44" s="41">
        <f t="shared" si="34"/>
        <v>0.79446923597025021</v>
      </c>
      <c r="U44" s="116">
        <v>6346</v>
      </c>
      <c r="V44" s="109">
        <f t="shared" si="35"/>
        <v>7151.22830741492</v>
      </c>
      <c r="W44" s="109">
        <f t="shared" si="36"/>
        <v>6002.0259184133429</v>
      </c>
      <c r="X44" s="109">
        <f t="shared" si="37"/>
        <v>7656.8532818532822</v>
      </c>
      <c r="Y44" s="109">
        <f t="shared" si="38"/>
        <v>6078.5440613026822</v>
      </c>
      <c r="Z44" s="109">
        <f t="shared" si="39"/>
        <v>6007.0317782285329</v>
      </c>
      <c r="AA44" s="110">
        <f t="shared" si="40"/>
        <v>5935.5194951543835</v>
      </c>
      <c r="AB44" s="107" t="s">
        <v>223</v>
      </c>
      <c r="AC44" s="101">
        <f t="shared" si="11"/>
        <v>15.5</v>
      </c>
      <c r="AD44" s="101">
        <f t="shared" si="12"/>
        <v>16.36439493975745</v>
      </c>
      <c r="AE44" s="10">
        <f t="shared" si="13"/>
        <v>4.63</v>
      </c>
      <c r="AF44" s="10">
        <f t="shared" si="14"/>
        <v>5.4342419259917847</v>
      </c>
      <c r="AG44" s="10">
        <f t="shared" si="15"/>
        <v>0.41</v>
      </c>
      <c r="AH44" s="10">
        <f t="shared" si="16"/>
        <v>0.53420920162141727</v>
      </c>
      <c r="AI44" s="13">
        <f t="shared" si="17"/>
        <v>6062</v>
      </c>
      <c r="AJ44" s="13">
        <f t="shared" si="18"/>
        <v>6315.7607929002679</v>
      </c>
    </row>
    <row r="45" spans="1:36" ht="18.75" customHeight="1" x14ac:dyDescent="0.2">
      <c r="A45" s="56">
        <v>28</v>
      </c>
      <c r="B45" s="119" t="s">
        <v>260</v>
      </c>
      <c r="C45" s="61" t="s">
        <v>262</v>
      </c>
      <c r="D45" s="61" t="s">
        <v>264</v>
      </c>
      <c r="E45" s="62">
        <v>44087</v>
      </c>
      <c r="F45" s="62">
        <v>44088</v>
      </c>
      <c r="G45" s="63">
        <v>2500</v>
      </c>
      <c r="H45" s="64" t="s">
        <v>265</v>
      </c>
      <c r="I45" s="106" t="s">
        <v>105</v>
      </c>
      <c r="J45" s="65">
        <v>30.75</v>
      </c>
      <c r="K45" s="115">
        <v>16.2</v>
      </c>
      <c r="L45" s="115">
        <v>10.7</v>
      </c>
      <c r="M45" s="115">
        <v>5.3</v>
      </c>
      <c r="N45" s="41">
        <f t="shared" si="30"/>
        <v>4.9735722284434489</v>
      </c>
      <c r="O45" s="115">
        <v>40.82</v>
      </c>
      <c r="P45" s="41">
        <f t="shared" si="31"/>
        <v>38.305890257558794</v>
      </c>
      <c r="Q45" s="41">
        <f t="shared" si="32"/>
        <v>43.18</v>
      </c>
      <c r="R45" s="41">
        <f t="shared" si="33"/>
        <v>40.520537513997759</v>
      </c>
      <c r="S45" s="41">
        <v>0.77</v>
      </c>
      <c r="T45" s="41">
        <f t="shared" si="34"/>
        <v>0.72257558790593501</v>
      </c>
      <c r="U45" s="116">
        <v>6327</v>
      </c>
      <c r="V45" s="109">
        <f t="shared" si="35"/>
        <v>7085.1063829787236</v>
      </c>
      <c r="W45" s="109">
        <f t="shared" si="36"/>
        <v>5937.3191489361698</v>
      </c>
      <c r="X45" s="109">
        <f t="shared" si="37"/>
        <v>7532.1428571428569</v>
      </c>
      <c r="Y45" s="109">
        <f t="shared" si="38"/>
        <v>6022.3404255319147</v>
      </c>
      <c r="Z45" s="109">
        <f t="shared" si="39"/>
        <v>5951.489361702128</v>
      </c>
      <c r="AA45" s="110">
        <f t="shared" si="40"/>
        <v>5880.6382978723404</v>
      </c>
      <c r="AB45" s="107" t="s">
        <v>223</v>
      </c>
      <c r="AC45" s="101">
        <f t="shared" si="11"/>
        <v>15.5</v>
      </c>
      <c r="AD45" s="101">
        <f t="shared" si="12"/>
        <v>16.36439493975745</v>
      </c>
      <c r="AE45" s="10">
        <f t="shared" si="13"/>
        <v>4.63</v>
      </c>
      <c r="AF45" s="10">
        <f t="shared" si="14"/>
        <v>5.4342419259917847</v>
      </c>
      <c r="AG45" s="10">
        <f t="shared" si="15"/>
        <v>0.41</v>
      </c>
      <c r="AH45" s="10">
        <f t="shared" si="16"/>
        <v>0.53420920162141727</v>
      </c>
      <c r="AI45" s="13">
        <f t="shared" si="17"/>
        <v>6062</v>
      </c>
      <c r="AJ45" s="13">
        <f t="shared" si="18"/>
        <v>6315.7607929002679</v>
      </c>
    </row>
    <row r="46" spans="1:36" ht="18.75" customHeight="1" x14ac:dyDescent="0.2">
      <c r="A46" s="56">
        <v>29</v>
      </c>
      <c r="B46" s="118" t="s">
        <v>260</v>
      </c>
      <c r="C46" s="61" t="s">
        <v>263</v>
      </c>
      <c r="D46" s="61" t="s">
        <v>264</v>
      </c>
      <c r="E46" s="62">
        <v>44087</v>
      </c>
      <c r="F46" s="62">
        <v>44088</v>
      </c>
      <c r="G46" s="63">
        <v>2500</v>
      </c>
      <c r="H46" s="64" t="s">
        <v>265</v>
      </c>
      <c r="I46" s="106" t="s">
        <v>105</v>
      </c>
      <c r="J46" s="65">
        <v>30.75</v>
      </c>
      <c r="K46" s="115">
        <v>16.18</v>
      </c>
      <c r="L46" s="115">
        <v>10.82</v>
      </c>
      <c r="M46" s="115">
        <v>5.14</v>
      </c>
      <c r="N46" s="41">
        <f t="shared" si="30"/>
        <v>4.8310697465799493</v>
      </c>
      <c r="O46" s="115">
        <v>41.12</v>
      </c>
      <c r="P46" s="41">
        <f t="shared" si="31"/>
        <v>38.648557972639594</v>
      </c>
      <c r="Q46" s="41">
        <f t="shared" si="32"/>
        <v>42.920000000000009</v>
      </c>
      <c r="R46" s="41">
        <f t="shared" si="33"/>
        <v>40.340372280780443</v>
      </c>
      <c r="S46" s="41">
        <v>0.81</v>
      </c>
      <c r="T46" s="41">
        <f t="shared" si="34"/>
        <v>0.76131643866337739</v>
      </c>
      <c r="U46" s="116">
        <v>6346</v>
      </c>
      <c r="V46" s="109">
        <f t="shared" si="35"/>
        <v>7115.9452792105849</v>
      </c>
      <c r="W46" s="109">
        <f t="shared" si="36"/>
        <v>5964.5853330343116</v>
      </c>
      <c r="X46" s="109">
        <f t="shared" si="37"/>
        <v>7551.1661113755345</v>
      </c>
      <c r="Y46" s="109">
        <f t="shared" si="38"/>
        <v>6048.5534873289971</v>
      </c>
      <c r="Z46" s="109">
        <f t="shared" si="39"/>
        <v>5977.394034536891</v>
      </c>
      <c r="AA46" s="110">
        <f t="shared" si="40"/>
        <v>5906.2345817447858</v>
      </c>
      <c r="AB46" s="107" t="s">
        <v>223</v>
      </c>
      <c r="AC46" s="101">
        <f t="shared" si="11"/>
        <v>15.5</v>
      </c>
      <c r="AD46" s="101">
        <f t="shared" si="12"/>
        <v>16.36439493975745</v>
      </c>
      <c r="AE46" s="10">
        <f t="shared" si="13"/>
        <v>4.63</v>
      </c>
      <c r="AF46" s="10">
        <f t="shared" si="14"/>
        <v>5.4342419259917847</v>
      </c>
      <c r="AG46" s="10">
        <f t="shared" si="15"/>
        <v>0.41</v>
      </c>
      <c r="AH46" s="10">
        <f t="shared" si="16"/>
        <v>0.53420920162141727</v>
      </c>
      <c r="AI46" s="13">
        <f t="shared" si="17"/>
        <v>6062</v>
      </c>
      <c r="AJ46" s="13">
        <f t="shared" si="18"/>
        <v>6315.7607929002679</v>
      </c>
    </row>
    <row r="47" spans="1:36" ht="18.75" customHeight="1" x14ac:dyDescent="0.2">
      <c r="A47" s="56">
        <v>30</v>
      </c>
      <c r="B47" s="118" t="s">
        <v>260</v>
      </c>
      <c r="C47" s="61" t="s">
        <v>261</v>
      </c>
      <c r="D47" s="61" t="s">
        <v>264</v>
      </c>
      <c r="E47" s="62">
        <v>44087</v>
      </c>
      <c r="F47" s="62">
        <v>44088</v>
      </c>
      <c r="G47" s="63">
        <v>2403.864</v>
      </c>
      <c r="H47" s="64" t="s">
        <v>265</v>
      </c>
      <c r="I47" s="106" t="s">
        <v>105</v>
      </c>
      <c r="J47" s="65">
        <v>30.75</v>
      </c>
      <c r="K47" s="115">
        <v>15.63</v>
      </c>
      <c r="L47" s="115">
        <v>10.79</v>
      </c>
      <c r="M47" s="115">
        <v>4.96</v>
      </c>
      <c r="N47" s="41">
        <f t="shared" si="30"/>
        <v>4.6909001233045622</v>
      </c>
      <c r="O47" s="115">
        <v>41.85</v>
      </c>
      <c r="P47" s="41">
        <f t="shared" si="31"/>
        <v>39.579469790382241</v>
      </c>
      <c r="Q47" s="41">
        <f t="shared" si="32"/>
        <v>42.400000000000013</v>
      </c>
      <c r="R47" s="41">
        <f t="shared" si="33"/>
        <v>40.099630086313205</v>
      </c>
      <c r="S47" s="41">
        <v>0.89</v>
      </c>
      <c r="T47" s="41">
        <f t="shared" si="34"/>
        <v>0.84171393341553635</v>
      </c>
      <c r="U47" s="116">
        <v>6442</v>
      </c>
      <c r="V47" s="109">
        <f t="shared" si="35"/>
        <v>7221.1635466875905</v>
      </c>
      <c r="W47" s="109">
        <f t="shared" si="36"/>
        <v>6092.4956843403206</v>
      </c>
      <c r="X47" s="109">
        <f t="shared" si="37"/>
        <v>7646.2908011869422</v>
      </c>
      <c r="Y47" s="109">
        <f t="shared" si="38"/>
        <v>6137.9890146844518</v>
      </c>
      <c r="Z47" s="109">
        <f t="shared" si="39"/>
        <v>6065.7773792175758</v>
      </c>
      <c r="AA47" s="110">
        <f t="shared" si="40"/>
        <v>5993.5657437506998</v>
      </c>
      <c r="AB47" s="107" t="s">
        <v>223</v>
      </c>
      <c r="AC47" s="101">
        <f t="shared" si="11"/>
        <v>15.5</v>
      </c>
      <c r="AD47" s="101">
        <f t="shared" si="12"/>
        <v>16.36439493975745</v>
      </c>
      <c r="AE47" s="10">
        <f t="shared" si="13"/>
        <v>4.63</v>
      </c>
      <c r="AF47" s="10">
        <f t="shared" si="14"/>
        <v>5.4342419259917847</v>
      </c>
      <c r="AG47" s="10">
        <f t="shared" si="15"/>
        <v>0.41</v>
      </c>
      <c r="AH47" s="10">
        <f t="shared" si="16"/>
        <v>0.53420920162141727</v>
      </c>
      <c r="AI47" s="13">
        <f t="shared" si="17"/>
        <v>6062</v>
      </c>
      <c r="AJ47" s="13">
        <f t="shared" si="18"/>
        <v>6315.7607929002679</v>
      </c>
    </row>
    <row r="48" spans="1:36" ht="18.75" customHeight="1" x14ac:dyDescent="0.2">
      <c r="A48" s="56">
        <v>31</v>
      </c>
      <c r="B48" s="119" t="s">
        <v>272</v>
      </c>
      <c r="C48" s="61" t="s">
        <v>274</v>
      </c>
      <c r="D48" s="61" t="s">
        <v>277</v>
      </c>
      <c r="E48" s="62">
        <v>44087</v>
      </c>
      <c r="F48" s="62">
        <v>44088</v>
      </c>
      <c r="G48" s="63">
        <v>2500</v>
      </c>
      <c r="H48" s="64" t="s">
        <v>278</v>
      </c>
      <c r="I48" s="106" t="s">
        <v>105</v>
      </c>
      <c r="J48" s="65">
        <v>30</v>
      </c>
      <c r="K48" s="115">
        <v>15.76</v>
      </c>
      <c r="L48" s="115">
        <v>11.17</v>
      </c>
      <c r="M48" s="115">
        <v>4.57</v>
      </c>
      <c r="N48" s="41">
        <f>M48*(100-K48)/(100-L48)</f>
        <v>4.3338601823708212</v>
      </c>
      <c r="O48" s="115">
        <v>41.22</v>
      </c>
      <c r="P48" s="41">
        <f>O48*(100-K48)/(100-L48)</f>
        <v>39.09009118541033</v>
      </c>
      <c r="Q48" s="41">
        <f>100-L48-M48-O48</f>
        <v>43.039999999999992</v>
      </c>
      <c r="R48" s="41">
        <f>Q48*(100-K48)/(100-L48)</f>
        <v>40.816048632218838</v>
      </c>
      <c r="S48" s="41">
        <v>0.61</v>
      </c>
      <c r="T48" s="41">
        <f>S48*(100-K48)/(100-L48)</f>
        <v>0.57848024316109414</v>
      </c>
      <c r="U48" s="116">
        <v>6372</v>
      </c>
      <c r="V48" s="109">
        <f>U48*100/(100-L48)</f>
        <v>7173.2522796352587</v>
      </c>
      <c r="W48" s="109">
        <f>U48*(100-K48)/(100-L48)</f>
        <v>6042.7477203647404</v>
      </c>
      <c r="X48" s="109">
        <f>U48*100/(100-L48-M48)</f>
        <v>7562.3071445525766</v>
      </c>
      <c r="Y48" s="109">
        <f>U48*(100-15)/(100-L48)</f>
        <v>6097.2644376899698</v>
      </c>
      <c r="Z48" s="109">
        <f>U48*(100-16)/(100-L48)</f>
        <v>6025.5319148936169</v>
      </c>
      <c r="AA48" s="110">
        <f>U48*(100-17)/(100-L48)</f>
        <v>5953.7993920972649</v>
      </c>
      <c r="AB48" s="107"/>
      <c r="AC48" s="101">
        <f t="shared" si="11"/>
        <v>15.5</v>
      </c>
      <c r="AD48" s="101">
        <f t="shared" si="12"/>
        <v>16.36439493975745</v>
      </c>
      <c r="AE48" s="10">
        <f t="shared" si="13"/>
        <v>4.63</v>
      </c>
      <c r="AF48" s="10">
        <f t="shared" si="14"/>
        <v>5.4342419259917847</v>
      </c>
      <c r="AG48" s="10">
        <f t="shared" si="15"/>
        <v>0.41</v>
      </c>
      <c r="AH48" s="10">
        <f t="shared" si="16"/>
        <v>0.53420920162141727</v>
      </c>
      <c r="AI48" s="13">
        <f t="shared" si="17"/>
        <v>6062</v>
      </c>
      <c r="AJ48" s="13">
        <f t="shared" si="18"/>
        <v>6315.7607929002679</v>
      </c>
    </row>
    <row r="49" spans="1:36" ht="18.75" customHeight="1" x14ac:dyDescent="0.2">
      <c r="A49" s="56">
        <v>32</v>
      </c>
      <c r="B49" s="118" t="s">
        <v>272</v>
      </c>
      <c r="C49" s="61" t="s">
        <v>275</v>
      </c>
      <c r="D49" s="61" t="s">
        <v>277</v>
      </c>
      <c r="E49" s="62">
        <v>44087</v>
      </c>
      <c r="F49" s="62">
        <v>44088</v>
      </c>
      <c r="G49" s="63">
        <v>2500</v>
      </c>
      <c r="H49" s="64" t="s">
        <v>278</v>
      </c>
      <c r="I49" s="106" t="s">
        <v>105</v>
      </c>
      <c r="J49" s="65">
        <v>30</v>
      </c>
      <c r="K49" s="115">
        <v>16.579999999999998</v>
      </c>
      <c r="L49" s="115">
        <v>11.48</v>
      </c>
      <c r="M49" s="115">
        <v>6.19</v>
      </c>
      <c r="N49" s="41">
        <f>M49*(100-K49)/(100-L49)</f>
        <v>5.8333687302304575</v>
      </c>
      <c r="O49" s="115">
        <v>41.34</v>
      </c>
      <c r="P49" s="41">
        <f>O49*(100-K49)/(100-L49)</f>
        <v>38.95823316764573</v>
      </c>
      <c r="Q49" s="41">
        <f>100-L49-M49-O49</f>
        <v>40.989999999999995</v>
      </c>
      <c r="R49" s="41">
        <f>Q49*(100-K49)/(100-L49)</f>
        <v>38.628398102123811</v>
      </c>
      <c r="S49" s="41">
        <v>0.56000000000000005</v>
      </c>
      <c r="T49" s="41">
        <f>S49*(100-K49)/(100-L49)</f>
        <v>0.52773610483506561</v>
      </c>
      <c r="U49" s="116">
        <v>6254</v>
      </c>
      <c r="V49" s="109">
        <f>U49*100/(100-L49)</f>
        <v>7065.0700406687756</v>
      </c>
      <c r="W49" s="109">
        <f>U49*(100-K49)/(100-L49)</f>
        <v>5893.6814279258924</v>
      </c>
      <c r="X49" s="109">
        <f>U49*100/(100-L49-M49)</f>
        <v>7596.2589578525449</v>
      </c>
      <c r="Y49" s="109">
        <f>U49*(100-15)/(100-L49)</f>
        <v>6005.3095345684596</v>
      </c>
      <c r="Z49" s="109">
        <f>U49*(100-16)/(100-L49)</f>
        <v>5934.6588341617717</v>
      </c>
      <c r="AA49" s="110">
        <f>U49*(100-17)/(100-L49)</f>
        <v>5864.0081337550837</v>
      </c>
      <c r="AB49" s="107"/>
      <c r="AC49" s="101">
        <f t="shared" si="11"/>
        <v>15.5</v>
      </c>
      <c r="AD49" s="101">
        <f t="shared" si="12"/>
        <v>16.36439493975745</v>
      </c>
      <c r="AE49" s="10">
        <f t="shared" si="13"/>
        <v>4.63</v>
      </c>
      <c r="AF49" s="10">
        <f t="shared" si="14"/>
        <v>5.4342419259917847</v>
      </c>
      <c r="AG49" s="10">
        <f t="shared" si="15"/>
        <v>0.41</v>
      </c>
      <c r="AH49" s="10">
        <f t="shared" si="16"/>
        <v>0.53420920162141727</v>
      </c>
      <c r="AI49" s="13">
        <f t="shared" si="17"/>
        <v>6062</v>
      </c>
      <c r="AJ49" s="13">
        <f t="shared" si="18"/>
        <v>6315.7607929002679</v>
      </c>
    </row>
    <row r="50" spans="1:36" ht="18.75" customHeight="1" x14ac:dyDescent="0.2">
      <c r="A50" s="56">
        <v>33</v>
      </c>
      <c r="B50" s="118" t="s">
        <v>272</v>
      </c>
      <c r="C50" s="61" t="s">
        <v>273</v>
      </c>
      <c r="D50" s="61" t="s">
        <v>277</v>
      </c>
      <c r="E50" s="62">
        <v>44087</v>
      </c>
      <c r="F50" s="62">
        <v>44088</v>
      </c>
      <c r="G50" s="63">
        <v>2500</v>
      </c>
      <c r="H50" s="64" t="s">
        <v>278</v>
      </c>
      <c r="I50" s="106" t="s">
        <v>105</v>
      </c>
      <c r="J50" s="65">
        <v>30</v>
      </c>
      <c r="K50" s="115">
        <v>17.190000000000001</v>
      </c>
      <c r="L50" s="115">
        <v>12.42</v>
      </c>
      <c r="M50" s="115">
        <v>5.72</v>
      </c>
      <c r="N50" s="41">
        <f>M50*(100-K50)/(100-L50)</f>
        <v>5.4084631194336605</v>
      </c>
      <c r="O50" s="115">
        <v>40.799999999999997</v>
      </c>
      <c r="P50" s="41">
        <f>O50*(100-K50)/(100-L50)</f>
        <v>38.577848823932399</v>
      </c>
      <c r="Q50" s="41">
        <f>100-L50-M50-O50</f>
        <v>41.06</v>
      </c>
      <c r="R50" s="41">
        <f>Q50*(100-K50)/(100-L50)</f>
        <v>38.823688056633941</v>
      </c>
      <c r="S50" s="41">
        <v>0.45</v>
      </c>
      <c r="T50" s="41">
        <f>S50*(100-K50)/(100-L50)</f>
        <v>0.42549097967572513</v>
      </c>
      <c r="U50" s="116">
        <v>6061</v>
      </c>
      <c r="V50" s="109">
        <f>U50*100/(100-L50)</f>
        <v>6920.5298013245038</v>
      </c>
      <c r="W50" s="109">
        <f>U50*(100-K50)/(100-L50)</f>
        <v>5730.890728476822</v>
      </c>
      <c r="X50" s="109">
        <f>U50*100/(100-L50-M50)</f>
        <v>7404.1045687759588</v>
      </c>
      <c r="Y50" s="109">
        <f>U50*(100-15)/(100-L50)</f>
        <v>5882.4503311258277</v>
      </c>
      <c r="Z50" s="109">
        <f>U50*(100-16)/(100-L50)</f>
        <v>5813.2450331125829</v>
      </c>
      <c r="AA50" s="110">
        <f>U50*(100-17)/(100-L50)</f>
        <v>5744.039735099338</v>
      </c>
      <c r="AB50" s="107"/>
      <c r="AC50" s="101">
        <f t="shared" ref="AC50:AJ51" si="41">AC48</f>
        <v>15.5</v>
      </c>
      <c r="AD50" s="101">
        <f t="shared" si="41"/>
        <v>16.36439493975745</v>
      </c>
      <c r="AE50" s="10">
        <f t="shared" si="41"/>
        <v>4.63</v>
      </c>
      <c r="AF50" s="10">
        <f t="shared" si="41"/>
        <v>5.4342419259917847</v>
      </c>
      <c r="AG50" s="10">
        <f t="shared" si="41"/>
        <v>0.41</v>
      </c>
      <c r="AH50" s="10">
        <f t="shared" si="41"/>
        <v>0.53420920162141727</v>
      </c>
      <c r="AI50" s="13">
        <f t="shared" si="41"/>
        <v>6062</v>
      </c>
      <c r="AJ50" s="13">
        <f t="shared" si="41"/>
        <v>6315.7607929002679</v>
      </c>
    </row>
    <row r="51" spans="1:36" ht="18.75" customHeight="1" x14ac:dyDescent="0.2">
      <c r="A51" s="56">
        <v>34</v>
      </c>
      <c r="B51" s="118" t="s">
        <v>272</v>
      </c>
      <c r="C51" s="61" t="s">
        <v>276</v>
      </c>
      <c r="D51" s="61" t="s">
        <v>277</v>
      </c>
      <c r="E51" s="62">
        <v>44087</v>
      </c>
      <c r="F51" s="62">
        <v>44088</v>
      </c>
      <c r="G51" s="63">
        <v>1440.634</v>
      </c>
      <c r="H51" s="64" t="s">
        <v>278</v>
      </c>
      <c r="I51" s="106" t="s">
        <v>105</v>
      </c>
      <c r="J51" s="65">
        <v>30</v>
      </c>
      <c r="K51" s="115">
        <v>17.14</v>
      </c>
      <c r="L51" s="115">
        <v>12.27</v>
      </c>
      <c r="M51" s="115">
        <v>6.71</v>
      </c>
      <c r="N51" s="41">
        <f>M51*(100-K51)/(100-L51)</f>
        <v>6.3375196626011618</v>
      </c>
      <c r="O51" s="115">
        <v>40.340000000000003</v>
      </c>
      <c r="P51" s="41">
        <f>O51*(100-K51)/(100-L51)</f>
        <v>38.100677077396561</v>
      </c>
      <c r="Q51" s="41">
        <f>100-L51-M51-O51</f>
        <v>40.680000000000007</v>
      </c>
      <c r="R51" s="41">
        <f>Q51*(100-K51)/(100-L51)</f>
        <v>38.421803260002285</v>
      </c>
      <c r="S51" s="41">
        <v>0.74</v>
      </c>
      <c r="T51" s="41">
        <f>S51*(100-K51)/(100-L51)</f>
        <v>0.69892169155363049</v>
      </c>
      <c r="U51" s="116">
        <v>6096</v>
      </c>
      <c r="V51" s="109">
        <f>U51*100/(100-L51)</f>
        <v>6948.5922717428466</v>
      </c>
      <c r="W51" s="109">
        <f>U51*(100-K51)/(100-L51)</f>
        <v>5757.6035563661235</v>
      </c>
      <c r="X51" s="109">
        <f>U51*100/(100-L51-M51)</f>
        <v>7524.0681313255973</v>
      </c>
      <c r="Y51" s="109">
        <f>U51*(100-15)/(100-L51)</f>
        <v>5906.3034309814202</v>
      </c>
      <c r="Z51" s="109">
        <f>U51*(100-16)/(100-L51)</f>
        <v>5836.8175082639918</v>
      </c>
      <c r="AA51" s="110">
        <f>U51*(100-17)/(100-L51)</f>
        <v>5767.3315855465635</v>
      </c>
      <c r="AB51" s="107"/>
      <c r="AC51" s="101">
        <f t="shared" si="41"/>
        <v>15.5</v>
      </c>
      <c r="AD51" s="101">
        <f t="shared" si="41"/>
        <v>16.36439493975745</v>
      </c>
      <c r="AE51" s="10">
        <f t="shared" si="41"/>
        <v>4.63</v>
      </c>
      <c r="AF51" s="10">
        <f t="shared" si="41"/>
        <v>5.4342419259917847</v>
      </c>
      <c r="AG51" s="10">
        <f t="shared" si="41"/>
        <v>0.41</v>
      </c>
      <c r="AH51" s="10">
        <f t="shared" si="41"/>
        <v>0.53420920162141727</v>
      </c>
      <c r="AI51" s="13">
        <f t="shared" si="41"/>
        <v>6062</v>
      </c>
      <c r="AJ51" s="13">
        <f t="shared" si="41"/>
        <v>6315.7607929002679</v>
      </c>
    </row>
    <row r="52" spans="1:36" ht="23.25" customHeight="1" thickBot="1" x14ac:dyDescent="0.25">
      <c r="A52" s="57" t="s">
        <v>19</v>
      </c>
      <c r="B52" s="58"/>
      <c r="C52" s="53"/>
      <c r="D52" s="53"/>
      <c r="E52" s="53"/>
      <c r="F52" s="53"/>
      <c r="G52" s="114">
        <f>SUM(G18:G51)</f>
        <v>81912.042000000001</v>
      </c>
      <c r="H52" s="53"/>
      <c r="I52" s="46"/>
      <c r="J52" s="47"/>
      <c r="K52" s="48">
        <f t="shared" ref="K52:AA52" si="42">SUMPRODUCT($G$18:$G$51,K18:K51/$G$52)</f>
        <v>16.36439493975745</v>
      </c>
      <c r="L52" s="48">
        <f t="shared" si="42"/>
        <v>11.693241006127035</v>
      </c>
      <c r="M52" s="48">
        <f t="shared" si="42"/>
        <v>5.4342419259917847</v>
      </c>
      <c r="N52" s="48">
        <f t="shared" si="42"/>
        <v>5.145968568760722</v>
      </c>
      <c r="O52" s="48">
        <f t="shared" si="42"/>
        <v>40.380078512876032</v>
      </c>
      <c r="P52" s="48">
        <f t="shared" si="42"/>
        <v>38.243775740685749</v>
      </c>
      <c r="Q52" s="48">
        <f t="shared" si="42"/>
        <v>42.492438555005137</v>
      </c>
      <c r="R52" s="48">
        <f t="shared" si="42"/>
        <v>40.245860750796083</v>
      </c>
      <c r="S52" s="48">
        <f t="shared" si="42"/>
        <v>0.53420920162141727</v>
      </c>
      <c r="T52" s="48">
        <f t="shared" si="42"/>
        <v>0.50593395036086042</v>
      </c>
      <c r="U52" s="48">
        <f t="shared" si="42"/>
        <v>6315.7607929002679</v>
      </c>
      <c r="V52" s="48">
        <f t="shared" si="42"/>
        <v>7152.068863709741</v>
      </c>
      <c r="W52" s="48">
        <f t="shared" si="42"/>
        <v>5981.8164042717544</v>
      </c>
      <c r="X52" s="48">
        <f t="shared" si="42"/>
        <v>7621.4293201380506</v>
      </c>
      <c r="Y52" s="48">
        <f t="shared" si="42"/>
        <v>6079.2585341532813</v>
      </c>
      <c r="Z52" s="48">
        <f t="shared" si="42"/>
        <v>6007.7378455161852</v>
      </c>
      <c r="AA52" s="48">
        <f t="shared" si="42"/>
        <v>5936.2171568790855</v>
      </c>
      <c r="AB52" s="50"/>
      <c r="AC52" s="100"/>
      <c r="AD52" s="100"/>
      <c r="AE52" s="10"/>
      <c r="AF52" s="10"/>
      <c r="AH52" s="10"/>
      <c r="AJ52" s="13"/>
    </row>
    <row r="53" spans="1:36" ht="23.25" customHeight="1" thickTop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8"/>
      <c r="L53" s="146"/>
      <c r="M53" s="146"/>
      <c r="N53" s="8"/>
      <c r="O53" s="8"/>
      <c r="P53" s="8"/>
      <c r="Q53" s="8"/>
      <c r="R53" s="8"/>
      <c r="S53" s="8"/>
      <c r="T53" s="8"/>
      <c r="U53" s="5" t="s">
        <v>22</v>
      </c>
      <c r="V53" s="5"/>
      <c r="W53" s="5"/>
      <c r="X53" s="5"/>
      <c r="Y53" s="5"/>
      <c r="Z53" s="5"/>
      <c r="AA53" s="5"/>
      <c r="AB53" s="6"/>
      <c r="AC53" s="6"/>
      <c r="AD53" s="6"/>
    </row>
    <row r="54" spans="1:36" ht="23.25" customHeight="1" x14ac:dyDescent="0.2">
      <c r="A54" s="20"/>
      <c r="B54" s="20"/>
      <c r="C54" s="20"/>
      <c r="D54" s="20"/>
      <c r="E54" s="20"/>
      <c r="F54" s="20"/>
      <c r="G54" s="20"/>
      <c r="H54" s="20"/>
      <c r="I54" s="16"/>
      <c r="J54" s="16"/>
      <c r="K54" s="14"/>
      <c r="L54" s="14"/>
      <c r="M54" s="8"/>
      <c r="N54" s="8"/>
      <c r="O54" s="8"/>
      <c r="P54" s="8"/>
      <c r="Q54" s="8"/>
      <c r="R54" s="8"/>
      <c r="S54" s="8"/>
      <c r="T54" s="8"/>
      <c r="U54" s="5"/>
      <c r="V54" s="5"/>
      <c r="W54" s="5"/>
      <c r="X54" s="5"/>
      <c r="Y54" s="5"/>
      <c r="Z54" s="5"/>
      <c r="AA54" s="5"/>
      <c r="AB54" s="6"/>
      <c r="AC54" s="6"/>
      <c r="AD54" s="6"/>
    </row>
    <row r="55" spans="1:36" ht="23.25" customHeight="1" x14ac:dyDescent="0.2">
      <c r="A55" s="16"/>
      <c r="B55" s="20"/>
      <c r="C55" s="20"/>
      <c r="D55" s="20"/>
      <c r="E55" s="20"/>
      <c r="F55" s="20"/>
      <c r="G55" s="20"/>
      <c r="H55" s="20"/>
      <c r="I55" s="16"/>
      <c r="J55" s="16"/>
      <c r="K55" s="39"/>
      <c r="L55" s="14"/>
      <c r="M55" s="8"/>
      <c r="N55" s="8"/>
      <c r="O55" s="8"/>
      <c r="P55" s="8"/>
      <c r="Q55" s="8"/>
      <c r="R55" s="8"/>
      <c r="S55" s="8"/>
      <c r="T55" s="8"/>
      <c r="U55" s="5"/>
      <c r="V55" s="5"/>
      <c r="W55" s="5"/>
      <c r="X55" s="5"/>
      <c r="Y55" s="5"/>
      <c r="Z55" s="5"/>
      <c r="AA55" s="5"/>
      <c r="AB55" s="6"/>
      <c r="AC55" s="6"/>
      <c r="AD55" s="6"/>
    </row>
    <row r="56" spans="1:36" ht="23.25" customHeight="1" x14ac:dyDescent="0.2">
      <c r="A56" s="40"/>
      <c r="B56" s="20"/>
      <c r="C56" s="20"/>
      <c r="D56" s="20"/>
      <c r="E56" s="20"/>
      <c r="F56" s="20"/>
      <c r="G56" s="20"/>
      <c r="H56" s="20"/>
      <c r="I56" s="16"/>
      <c r="J56" s="16"/>
      <c r="K56" s="8"/>
      <c r="L56" s="14"/>
      <c r="M56" s="8"/>
      <c r="N56" s="8"/>
      <c r="O56" s="8"/>
      <c r="P56" s="8"/>
      <c r="Q56" s="8"/>
      <c r="R56" s="8"/>
      <c r="S56" s="8"/>
      <c r="T56" s="8"/>
      <c r="U56" s="5"/>
      <c r="V56" s="5"/>
      <c r="W56" s="5"/>
      <c r="X56" s="5"/>
      <c r="Y56" s="5"/>
      <c r="Z56" s="5"/>
      <c r="AA56" s="5"/>
      <c r="AB56" s="6"/>
      <c r="AC56" s="6"/>
      <c r="AD56" s="6"/>
    </row>
    <row r="57" spans="1:36" ht="23.25" customHeight="1" x14ac:dyDescent="0.2">
      <c r="A57" s="16"/>
      <c r="B57" s="20"/>
      <c r="C57" s="20"/>
      <c r="D57" s="20"/>
      <c r="E57" s="20"/>
      <c r="F57" s="20"/>
      <c r="G57" s="20"/>
      <c r="H57" s="20"/>
      <c r="I57" s="16"/>
      <c r="J57" s="16"/>
      <c r="K57" s="8"/>
      <c r="L57" s="14"/>
      <c r="M57" s="8"/>
      <c r="N57" s="8"/>
      <c r="O57" s="8"/>
      <c r="P57" s="8"/>
      <c r="Q57" s="8"/>
      <c r="R57" s="8"/>
      <c r="S57" s="8"/>
      <c r="T57" s="8"/>
      <c r="U57" s="5"/>
      <c r="V57" s="5"/>
      <c r="W57" s="5"/>
      <c r="X57" s="5"/>
      <c r="Y57" s="5"/>
      <c r="Z57" s="5"/>
      <c r="AA57" s="5"/>
      <c r="AB57" s="6"/>
      <c r="AC57" s="6"/>
      <c r="AD57" s="6"/>
    </row>
    <row r="58" spans="1:36" ht="23.25" customHeight="1" x14ac:dyDescent="0.2">
      <c r="A58" s="16"/>
      <c r="B58" s="20"/>
      <c r="C58" s="20"/>
      <c r="D58" s="20"/>
      <c r="E58" s="20"/>
      <c r="F58" s="20"/>
      <c r="G58" s="20"/>
      <c r="H58" s="20"/>
      <c r="I58" s="16"/>
      <c r="J58" s="16"/>
      <c r="K58" s="8"/>
      <c r="L58" s="14"/>
      <c r="M58" s="8"/>
      <c r="N58" s="8"/>
      <c r="O58" s="8"/>
      <c r="P58" s="8"/>
      <c r="Q58" s="8"/>
      <c r="R58" s="8"/>
      <c r="S58" s="8"/>
      <c r="T58" s="8"/>
      <c r="U58" s="5"/>
      <c r="V58" s="5"/>
      <c r="W58" s="5"/>
      <c r="X58" s="5"/>
      <c r="Y58" s="5"/>
      <c r="Z58" s="5"/>
      <c r="AA58" s="5"/>
      <c r="AB58" s="6"/>
      <c r="AC58" s="6"/>
      <c r="AD58" s="6"/>
    </row>
    <row r="59" spans="1:36" ht="23.25" customHeight="1" x14ac:dyDescent="0.2">
      <c r="A59" s="16" t="s">
        <v>21</v>
      </c>
      <c r="B59" s="20"/>
      <c r="C59" s="20"/>
      <c r="D59" s="20"/>
      <c r="E59" s="20"/>
      <c r="F59" s="20"/>
      <c r="G59" s="20"/>
      <c r="H59" s="20"/>
      <c r="I59" s="16"/>
      <c r="J59" s="16"/>
      <c r="K59" s="8"/>
      <c r="L59" s="14"/>
      <c r="M59" s="8"/>
      <c r="N59" s="8"/>
      <c r="O59" s="8"/>
      <c r="P59" s="8"/>
      <c r="Q59" s="8"/>
      <c r="R59" s="8"/>
      <c r="S59" s="8"/>
      <c r="T59" s="8"/>
      <c r="U59" s="5"/>
      <c r="V59" s="5"/>
      <c r="W59" s="5"/>
      <c r="X59" s="5"/>
      <c r="Y59" s="5"/>
      <c r="Z59" s="5"/>
      <c r="AA59" s="5"/>
      <c r="AB59" s="6"/>
      <c r="AC59" s="6"/>
      <c r="AD59" s="6"/>
    </row>
    <row r="60" spans="1:36" ht="23.25" customHeight="1" x14ac:dyDescent="0.2">
      <c r="A60" s="16"/>
      <c r="B60" s="21"/>
      <c r="C60" s="21"/>
      <c r="D60" s="21"/>
      <c r="E60" s="21"/>
      <c r="F60" s="21"/>
      <c r="G60" s="21"/>
      <c r="H60" s="21"/>
      <c r="I60" s="16"/>
      <c r="J60" s="16"/>
      <c r="K60" s="8"/>
      <c r="L60" s="19"/>
      <c r="M60" s="19"/>
      <c r="N60" s="19"/>
      <c r="O60" s="19"/>
      <c r="P60" s="19"/>
      <c r="Q60" s="8"/>
      <c r="R60" s="8"/>
      <c r="S60" s="8"/>
      <c r="T60" s="8"/>
      <c r="U60" s="5"/>
      <c r="V60" s="5"/>
      <c r="W60" s="5"/>
      <c r="X60" s="5"/>
      <c r="Y60" s="8"/>
      <c r="Z60" s="5"/>
      <c r="AA60" s="5"/>
      <c r="AB60" s="6"/>
      <c r="AC60" s="6"/>
      <c r="AD60" s="6"/>
    </row>
    <row r="65" spans="1:30" ht="23.25" customHeight="1" x14ac:dyDescent="0.2">
      <c r="W65" s="18"/>
    </row>
    <row r="66" spans="1:30" ht="23.25" customHeight="1" x14ac:dyDescent="0.2">
      <c r="A66" s="139" t="s">
        <v>14</v>
      </c>
      <c r="B66" s="139"/>
      <c r="C66" s="139"/>
      <c r="D66" s="139"/>
      <c r="E66" s="139"/>
      <c r="F66" s="59"/>
      <c r="G66" s="59"/>
      <c r="H66" s="59"/>
      <c r="I66" s="59"/>
      <c r="J66" s="17"/>
      <c r="K66" s="152"/>
      <c r="L66" s="152"/>
      <c r="M66" s="13"/>
      <c r="N66" s="13"/>
      <c r="O66" s="14"/>
      <c r="P66" s="14"/>
      <c r="Q66" s="15"/>
      <c r="R66" s="15"/>
      <c r="S66" s="11"/>
      <c r="T66" s="11"/>
      <c r="U66" s="11"/>
      <c r="V66" s="11"/>
      <c r="W66" s="11"/>
      <c r="X66" s="11"/>
      <c r="Y66" s="11"/>
      <c r="Z66" s="11"/>
      <c r="AA66" s="11"/>
      <c r="AB66" s="6"/>
      <c r="AC66" s="6"/>
      <c r="AD66" s="6"/>
    </row>
    <row r="67" spans="1:30" ht="23.2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K67" s="10"/>
      <c r="L67" s="10"/>
      <c r="M67" s="13"/>
      <c r="N67" s="13"/>
      <c r="O67" s="14"/>
      <c r="P67" s="14"/>
      <c r="Q67" s="14"/>
      <c r="R67" s="14"/>
      <c r="S67" s="11"/>
      <c r="T67" s="11"/>
      <c r="U67" s="11"/>
      <c r="V67" s="11"/>
      <c r="W67" s="11"/>
      <c r="X67" s="11"/>
      <c r="Y67" s="11"/>
      <c r="Z67" s="11"/>
      <c r="AA67" s="11"/>
      <c r="AB67" s="6"/>
      <c r="AC67" s="6"/>
      <c r="AD67" s="6"/>
    </row>
    <row r="68" spans="1:30" ht="44.25" customHeight="1" x14ac:dyDescent="0.2">
      <c r="A68" s="151" t="s">
        <v>96</v>
      </c>
      <c r="B68" s="151"/>
      <c r="C68" s="151"/>
      <c r="D68" s="151"/>
      <c r="E68" s="151"/>
      <c r="F68" s="60"/>
      <c r="G68" s="60"/>
      <c r="H68" s="60"/>
      <c r="I68" s="60"/>
      <c r="K68" s="10"/>
      <c r="L68" s="10"/>
      <c r="M68" s="10"/>
      <c r="N68" s="10"/>
      <c r="X68" s="6"/>
      <c r="Y68" s="7"/>
      <c r="AB68" s="6"/>
      <c r="AC68" s="6"/>
      <c r="AD68" s="6"/>
    </row>
    <row r="69" spans="1:30" ht="23.25" customHeight="1" x14ac:dyDescent="0.2">
      <c r="A69" s="139" t="s">
        <v>97</v>
      </c>
      <c r="B69" s="139"/>
      <c r="C69" s="139"/>
      <c r="D69" s="139"/>
      <c r="E69" s="139"/>
      <c r="F69" s="59"/>
      <c r="G69" s="59"/>
      <c r="H69" s="59"/>
      <c r="I69" s="59"/>
      <c r="K69" s="10"/>
      <c r="L69" s="11"/>
      <c r="U69" s="13"/>
      <c r="V69" s="13"/>
      <c r="W69" s="13"/>
      <c r="X69" s="13"/>
      <c r="Y69" s="7"/>
      <c r="AB69" s="6"/>
      <c r="AC69" s="6"/>
      <c r="AD69" s="6"/>
    </row>
    <row r="70" spans="1:30" ht="23.25" customHeight="1" x14ac:dyDescent="0.2">
      <c r="A70" s="59"/>
      <c r="B70" s="59"/>
      <c r="C70" s="59"/>
      <c r="D70" s="59"/>
      <c r="E70" s="59"/>
    </row>
    <row r="71" spans="1:30" ht="23.25" customHeight="1" x14ac:dyDescent="0.2"/>
    <row r="72" spans="1:30" ht="23.25" customHeight="1" x14ac:dyDescent="0.2"/>
    <row r="73" spans="1:30" ht="23.25" customHeight="1" x14ac:dyDescent="0.2"/>
    <row r="74" spans="1:30" ht="23.25" customHeight="1" x14ac:dyDescent="0.2"/>
    <row r="75" spans="1:30" ht="23.25" customHeight="1" x14ac:dyDescent="0.2"/>
    <row r="76" spans="1:30" ht="23.25" customHeight="1" x14ac:dyDescent="0.2"/>
    <row r="77" spans="1:30" ht="23.25" customHeight="1" x14ac:dyDescent="0.2"/>
    <row r="78" spans="1:30" ht="23.25" customHeight="1" x14ac:dyDescent="0.2"/>
    <row r="79" spans="1:30" ht="23.25" customHeight="1" x14ac:dyDescent="0.2"/>
    <row r="80" spans="1:30" ht="23.25" customHeight="1" x14ac:dyDescent="0.2"/>
    <row r="81" ht="23.25" customHeight="1" x14ac:dyDescent="0.2"/>
    <row r="82" ht="23.25" customHeight="1" x14ac:dyDescent="0.2"/>
    <row r="83" ht="23.25" customHeight="1" x14ac:dyDescent="0.2"/>
    <row r="84" ht="23.25" customHeight="1" x14ac:dyDescent="0.2"/>
    <row r="85" ht="23.25" customHeight="1" x14ac:dyDescent="0.2"/>
    <row r="86" ht="23.25" customHeight="1" x14ac:dyDescent="0.2"/>
    <row r="87" ht="23.25" customHeight="1" x14ac:dyDescent="0.2"/>
    <row r="88" ht="23.25" customHeight="1" x14ac:dyDescent="0.2"/>
    <row r="89" ht="23.25" customHeight="1" x14ac:dyDescent="0.2"/>
    <row r="90" ht="23.25" customHeight="1" x14ac:dyDescent="0.2"/>
    <row r="91" ht="23.25" customHeight="1" x14ac:dyDescent="0.2"/>
    <row r="92" ht="23.25" customHeight="1" x14ac:dyDescent="0.2"/>
    <row r="93" ht="23.25" customHeight="1" x14ac:dyDescent="0.2"/>
    <row r="94" ht="23.25" customHeight="1" x14ac:dyDescent="0.2"/>
    <row r="95" ht="23.25" customHeight="1" x14ac:dyDescent="0.2"/>
    <row r="96" ht="23.25" customHeight="1" x14ac:dyDescent="0.2"/>
    <row r="97" ht="23.25" customHeight="1" x14ac:dyDescent="0.2"/>
    <row r="98" ht="23.25" customHeight="1" x14ac:dyDescent="0.2"/>
    <row r="99" ht="23.25" customHeight="1" x14ac:dyDescent="0.2"/>
    <row r="100" ht="23.25" customHeight="1" x14ac:dyDescent="0.2"/>
    <row r="101" ht="23.25" customHeight="1" x14ac:dyDescent="0.2"/>
    <row r="102" ht="23.25" customHeight="1" x14ac:dyDescent="0.2"/>
    <row r="103" ht="23.25" customHeight="1" x14ac:dyDescent="0.2"/>
    <row r="104" ht="23.25" customHeight="1" x14ac:dyDescent="0.2"/>
    <row r="105" ht="23.25" customHeight="1" x14ac:dyDescent="0.2"/>
    <row r="106" ht="23.25" customHeight="1" x14ac:dyDescent="0.2"/>
    <row r="107" ht="23.25" customHeight="1" x14ac:dyDescent="0.2"/>
    <row r="108" ht="23.25" customHeight="1" x14ac:dyDescent="0.2"/>
    <row r="109" ht="23.25" customHeight="1" x14ac:dyDescent="0.2"/>
    <row r="110" ht="23.25" customHeight="1" x14ac:dyDescent="0.2"/>
    <row r="111" ht="23.25" customHeight="1" x14ac:dyDescent="0.2"/>
    <row r="112" ht="23.25" customHeight="1" x14ac:dyDescent="0.2"/>
    <row r="113" ht="23.25" customHeight="1" x14ac:dyDescent="0.2"/>
    <row r="114" ht="23.25" customHeight="1" x14ac:dyDescent="0.2"/>
    <row r="115" ht="23.25" customHeight="1" x14ac:dyDescent="0.2"/>
    <row r="116" ht="23.25" customHeight="1" x14ac:dyDescent="0.2"/>
    <row r="117" ht="23.25" customHeight="1" x14ac:dyDescent="0.2"/>
    <row r="118" ht="23.25" customHeight="1" x14ac:dyDescent="0.2"/>
    <row r="119" ht="23.25" customHeight="1" x14ac:dyDescent="0.2"/>
    <row r="120" ht="23.25" customHeight="1" x14ac:dyDescent="0.2"/>
    <row r="121" ht="23.25" customHeight="1" x14ac:dyDescent="0.2"/>
    <row r="122" ht="23.25" customHeight="1" x14ac:dyDescent="0.2"/>
    <row r="123" ht="23.25" customHeight="1" x14ac:dyDescent="0.2"/>
    <row r="124" ht="23.25" customHeight="1" x14ac:dyDescent="0.2"/>
    <row r="125" ht="23.25" customHeight="1" x14ac:dyDescent="0.2"/>
    <row r="126" ht="23.25" customHeight="1" x14ac:dyDescent="0.2"/>
    <row r="127" ht="30" customHeight="1" x14ac:dyDescent="0.2"/>
  </sheetData>
  <mergeCells count="28">
    <mergeCell ref="A69:E69"/>
    <mergeCell ref="I6:Z6"/>
    <mergeCell ref="AA6:AB6"/>
    <mergeCell ref="A6:B6"/>
    <mergeCell ref="A7:B7"/>
    <mergeCell ref="I7:Z7"/>
    <mergeCell ref="AA7:AB7"/>
    <mergeCell ref="L53:M53"/>
    <mergeCell ref="A16:A17"/>
    <mergeCell ref="G16:G17"/>
    <mergeCell ref="I16:I17"/>
    <mergeCell ref="A68:E68"/>
    <mergeCell ref="A66:E66"/>
    <mergeCell ref="K66:L66"/>
    <mergeCell ref="A2:AA2"/>
    <mergeCell ref="A4:B4"/>
    <mergeCell ref="Q16:R16"/>
    <mergeCell ref="S16:T16"/>
    <mergeCell ref="M16:N16"/>
    <mergeCell ref="O16:P16"/>
    <mergeCell ref="A5:B5"/>
    <mergeCell ref="A8:AB8"/>
    <mergeCell ref="U16:AA16"/>
    <mergeCell ref="AB16:AB17"/>
    <mergeCell ref="I4:Z4"/>
    <mergeCell ref="AA4:AB4"/>
    <mergeCell ref="I5:Z5"/>
    <mergeCell ref="AA5:AB5"/>
  </mergeCells>
  <phoneticPr fontId="2" type="noConversion"/>
  <hyperlinks>
    <hyperlink ref="B18" location="BL.253!A1" display="BL.253"/>
    <hyperlink ref="B21" location="BL.254!A1" display="BL.254"/>
    <hyperlink ref="B24" location="BL.256!A1" display="BL.256"/>
    <hyperlink ref="B27" location="BL.257!A1" display="BL.257"/>
    <hyperlink ref="B30" location="BL.258!A1" display="BL.258"/>
    <hyperlink ref="B33" location="BL.261!A1" display="BL.261"/>
    <hyperlink ref="B36" location="BL.262!A1" display="BL.262"/>
    <hyperlink ref="B39" location="BL.263!A1" display="BL.263"/>
    <hyperlink ref="B42" location="BL.264!A1" display="BL.264"/>
    <hyperlink ref="B45" location="BL.265!A1" display="BL.265"/>
    <hyperlink ref="B48" location="BL.266!A1" display="BL.266"/>
  </hyperlinks>
  <pageMargins left="0.75" right="0.75" top="1" bottom="1" header="0.5" footer="0.5"/>
  <pageSetup paperSize="9" scale="65" orientation="landscape" horizontalDpi="1200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AJ106"/>
  <sheetViews>
    <sheetView tabSelected="1" zoomScale="80" zoomScaleNormal="80" workbookViewId="0">
      <pane ySplit="17" topLeftCell="A24" activePane="bottomLeft" state="frozen"/>
      <selection activeCell="D31" sqref="D31"/>
      <selection pane="bottomLeft" activeCell="C31" sqref="C31"/>
    </sheetView>
  </sheetViews>
  <sheetFormatPr defaultRowHeight="12.75" x14ac:dyDescent="0.2"/>
  <cols>
    <col min="1" max="1" width="5.28515625" style="6" customWidth="1"/>
    <col min="2" max="2" width="12.140625" style="6" customWidth="1"/>
    <col min="3" max="3" width="19.5703125" style="6" customWidth="1"/>
    <col min="4" max="4" width="16" style="6" customWidth="1"/>
    <col min="5" max="5" width="21" style="6" customWidth="1"/>
    <col min="6" max="6" width="21.28515625" style="6" bestFit="1" customWidth="1"/>
    <col min="7" max="7" width="14.140625" style="6" customWidth="1"/>
    <col min="8" max="8" width="52.140625" style="6" customWidth="1"/>
    <col min="9" max="9" width="17.140625" style="6" bestFit="1" customWidth="1"/>
    <col min="10" max="10" width="19.140625" style="6" bestFit="1" customWidth="1"/>
    <col min="11" max="11" width="10.28515625" style="6" bestFit="1" customWidth="1"/>
    <col min="12" max="13" width="10.5703125" style="6" bestFit="1" customWidth="1"/>
    <col min="14" max="14" width="9.140625" style="6" customWidth="1"/>
    <col min="15" max="18" width="9.42578125" style="6" bestFit="1" customWidth="1"/>
    <col min="19" max="19" width="10.28515625" style="6" bestFit="1" customWidth="1"/>
    <col min="20" max="20" width="9.85546875" style="6" customWidth="1"/>
    <col min="21" max="23" width="12" style="6" bestFit="1" customWidth="1"/>
    <col min="24" max="24" width="12" style="7" bestFit="1" customWidth="1"/>
    <col min="25" max="26" width="11" style="6" bestFit="1" customWidth="1"/>
    <col min="27" max="27" width="9.5703125" style="6" customWidth="1"/>
    <col min="28" max="28" width="52.28515625" style="10" customWidth="1"/>
    <col min="29" max="29" width="10" style="10" customWidth="1"/>
    <col min="30" max="30" width="11.28515625" style="10" customWidth="1"/>
    <col min="31" max="31" width="10.140625" style="6" customWidth="1"/>
    <col min="32" max="32" width="13.5703125" style="6" customWidth="1"/>
    <col min="33" max="33" width="9.42578125" style="6" customWidth="1"/>
    <col min="34" max="34" width="11.7109375" style="6" customWidth="1"/>
    <col min="35" max="35" width="10.85546875" style="6" bestFit="1" customWidth="1"/>
    <col min="36" max="16384" width="9.140625" style="6"/>
  </cols>
  <sheetData>
    <row r="1" spans="1:30" ht="17.25" customHeight="1" x14ac:dyDescent="0.2">
      <c r="A1" s="23"/>
      <c r="B1" s="23"/>
      <c r="C1" s="24"/>
      <c r="D1" s="25"/>
      <c r="E1" s="25"/>
      <c r="F1" s="23"/>
      <c r="G1" s="23"/>
      <c r="H1" s="23"/>
      <c r="I1" s="24"/>
      <c r="J1" s="25"/>
      <c r="K1" s="25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 spans="1:30" ht="17.25" customHeight="1" x14ac:dyDescent="0.2">
      <c r="A2" s="23"/>
      <c r="B2" s="23"/>
      <c r="C2" s="24"/>
      <c r="D2" s="25"/>
      <c r="E2" s="25"/>
      <c r="F2" s="23"/>
      <c r="G2" s="23"/>
      <c r="H2" s="23"/>
      <c r="I2" s="24"/>
      <c r="J2" s="25"/>
      <c r="K2" s="25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 spans="1:30" ht="17.25" customHeight="1" x14ac:dyDescent="0.2">
      <c r="A3" s="94" t="s">
        <v>32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5" t="s">
        <v>100</v>
      </c>
      <c r="AC3" s="96"/>
      <c r="AD3" s="96"/>
    </row>
    <row r="4" spans="1:30" ht="17.25" customHeight="1" x14ac:dyDescent="0.2">
      <c r="A4" s="131"/>
      <c r="B4" s="132"/>
      <c r="C4" s="52"/>
      <c r="D4" s="52"/>
      <c r="E4" s="52"/>
      <c r="F4" s="52"/>
      <c r="G4" s="52"/>
      <c r="H4" s="52"/>
      <c r="I4" s="131" t="s">
        <v>15</v>
      </c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32"/>
      <c r="AA4" s="131" t="s">
        <v>20</v>
      </c>
      <c r="AB4" s="132"/>
      <c r="AC4" s="97"/>
      <c r="AD4" s="97"/>
    </row>
    <row r="5" spans="1:30" ht="17.25" customHeight="1" x14ac:dyDescent="0.2">
      <c r="A5" s="131" t="s">
        <v>16</v>
      </c>
      <c r="B5" s="132"/>
      <c r="C5" s="52"/>
      <c r="D5" s="52"/>
      <c r="E5" s="52"/>
      <c r="F5" s="52"/>
      <c r="G5" s="52"/>
      <c r="H5" s="52"/>
      <c r="I5" s="131" t="s">
        <v>18</v>
      </c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32"/>
      <c r="AA5" s="131" t="s">
        <v>23</v>
      </c>
      <c r="AB5" s="132"/>
      <c r="AC5" s="97"/>
      <c r="AD5" s="97"/>
    </row>
    <row r="6" spans="1:30" ht="17.25" customHeight="1" x14ac:dyDescent="0.2">
      <c r="A6" s="131" t="s">
        <v>17</v>
      </c>
      <c r="B6" s="132"/>
      <c r="C6" s="52"/>
      <c r="D6" s="52"/>
      <c r="E6" s="52"/>
      <c r="F6" s="52"/>
      <c r="G6" s="52"/>
      <c r="H6" s="52"/>
      <c r="I6" s="131" t="s">
        <v>103</v>
      </c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32"/>
      <c r="AA6" s="131" t="s">
        <v>24</v>
      </c>
      <c r="AB6" s="132"/>
      <c r="AC6" s="97"/>
      <c r="AD6" s="97"/>
    </row>
    <row r="7" spans="1:30" ht="17.25" customHeight="1" x14ac:dyDescent="0.2">
      <c r="A7" s="141"/>
      <c r="B7" s="142"/>
      <c r="C7" s="51"/>
      <c r="D7" s="51"/>
      <c r="E7" s="51"/>
      <c r="F7" s="51"/>
      <c r="G7" s="51"/>
      <c r="H7" s="51"/>
      <c r="I7" s="141" t="s">
        <v>113</v>
      </c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2"/>
      <c r="AA7" s="144" t="s">
        <v>284</v>
      </c>
      <c r="AB7" s="145"/>
      <c r="AC7" s="98"/>
      <c r="AD7" s="98"/>
    </row>
    <row r="8" spans="1:30" ht="17.25" customHeight="1" x14ac:dyDescent="0.2">
      <c r="A8" s="135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22"/>
      <c r="AD8" s="22"/>
    </row>
    <row r="9" spans="1:30" ht="17.25" customHeight="1" x14ac:dyDescent="0.2">
      <c r="A9" s="23" t="s">
        <v>25</v>
      </c>
      <c r="B9" s="23"/>
      <c r="C9" s="24" t="s">
        <v>134</v>
      </c>
      <c r="D9" s="25"/>
      <c r="E9" s="25"/>
      <c r="F9" s="23"/>
      <c r="G9" s="23"/>
      <c r="H9" s="23"/>
      <c r="I9" s="24"/>
      <c r="J9" s="25"/>
      <c r="K9" s="25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 spans="1:30" ht="17.25" customHeight="1" x14ac:dyDescent="0.2">
      <c r="A10" s="23" t="s">
        <v>26</v>
      </c>
      <c r="B10" s="26"/>
      <c r="C10" s="24" t="s">
        <v>101</v>
      </c>
      <c r="D10" s="25"/>
      <c r="E10" s="25"/>
      <c r="F10" s="26"/>
      <c r="G10" s="26"/>
      <c r="H10" s="26"/>
      <c r="I10" s="24"/>
      <c r="J10" s="25"/>
      <c r="K10" s="25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 spans="1:30" ht="17.25" customHeight="1" x14ac:dyDescent="0.2">
      <c r="A11" s="23" t="s">
        <v>27</v>
      </c>
      <c r="B11" s="26"/>
      <c r="C11" s="24" t="s">
        <v>28</v>
      </c>
      <c r="D11" s="25"/>
      <c r="E11" s="25"/>
      <c r="F11" s="26"/>
      <c r="G11" s="26"/>
      <c r="H11" s="26"/>
      <c r="I11" s="24"/>
      <c r="J11" s="25"/>
      <c r="K11" s="25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 spans="1:30" ht="17.25" customHeight="1" x14ac:dyDescent="0.2">
      <c r="A12" s="23"/>
      <c r="B12" s="26"/>
      <c r="C12" s="104" t="s">
        <v>95</v>
      </c>
      <c r="D12" s="25"/>
      <c r="E12" s="25"/>
      <c r="F12" s="26"/>
      <c r="G12" s="26"/>
      <c r="H12" s="26"/>
      <c r="I12" s="24"/>
      <c r="J12" s="25"/>
      <c r="K12" s="111"/>
      <c r="L12" s="111"/>
      <c r="M12" s="111"/>
      <c r="N12" s="22"/>
      <c r="O12" s="111"/>
      <c r="P12" s="22"/>
      <c r="Q12" s="22"/>
      <c r="R12" s="22"/>
      <c r="S12" s="112"/>
      <c r="T12" s="22"/>
      <c r="U12" s="113"/>
      <c r="V12" s="22"/>
      <c r="W12" s="22"/>
      <c r="X12" s="22"/>
      <c r="Y12" s="22"/>
      <c r="Z12" s="22"/>
      <c r="AA12" s="22"/>
      <c r="AB12" s="22"/>
      <c r="AC12" s="22"/>
      <c r="AD12" s="22"/>
    </row>
    <row r="13" spans="1:30" ht="17.25" customHeight="1" x14ac:dyDescent="0.2">
      <c r="A13" s="23"/>
      <c r="B13" s="26"/>
      <c r="C13" s="104" t="s">
        <v>93</v>
      </c>
      <c r="D13" s="25"/>
      <c r="E13" s="25"/>
      <c r="F13" s="26"/>
      <c r="G13" s="26"/>
      <c r="H13" s="26"/>
      <c r="I13" s="24"/>
      <c r="J13" s="25"/>
      <c r="K13" s="111"/>
      <c r="L13" s="111"/>
      <c r="M13" s="111"/>
      <c r="N13" s="22"/>
      <c r="O13" s="111"/>
      <c r="P13" s="22"/>
      <c r="Q13" s="22"/>
      <c r="R13" s="22"/>
      <c r="S13" s="112"/>
      <c r="T13" s="22"/>
      <c r="U13" s="113"/>
      <c r="V13" s="22"/>
      <c r="W13" s="22"/>
      <c r="X13" s="22"/>
      <c r="Y13" s="22"/>
      <c r="Z13" s="22"/>
      <c r="AA13" s="22"/>
      <c r="AB13" s="22"/>
      <c r="AC13" s="22"/>
      <c r="AD13" s="22"/>
    </row>
    <row r="14" spans="1:30" ht="17.25" customHeight="1" x14ac:dyDescent="0.2">
      <c r="A14" s="23"/>
      <c r="B14" s="26"/>
      <c r="C14" s="104" t="s">
        <v>94</v>
      </c>
      <c r="D14" s="25"/>
      <c r="E14" s="25"/>
      <c r="F14" s="26"/>
      <c r="G14" s="89"/>
      <c r="H14" s="26"/>
      <c r="I14" s="24"/>
      <c r="J14" s="25"/>
      <c r="K14" s="111"/>
      <c r="L14" s="111"/>
      <c r="M14" s="111"/>
      <c r="N14" s="22"/>
      <c r="O14" s="111"/>
      <c r="P14" s="22"/>
      <c r="Q14" s="8"/>
      <c r="R14" s="22"/>
      <c r="S14" s="112"/>
      <c r="T14" s="22"/>
      <c r="U14" s="113"/>
      <c r="V14" s="8"/>
      <c r="W14" s="8"/>
      <c r="X14" s="8"/>
      <c r="Y14" s="22"/>
      <c r="Z14" s="22"/>
      <c r="AA14" s="22"/>
      <c r="AB14" s="22"/>
      <c r="AC14" s="22"/>
      <c r="AD14" s="22"/>
    </row>
    <row r="15" spans="1:30" ht="17.25" customHeight="1" thickBot="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 spans="1:30" ht="22.5" customHeight="1" thickTop="1" x14ac:dyDescent="0.2">
      <c r="A16" s="147" t="s">
        <v>44</v>
      </c>
      <c r="B16" s="54" t="s">
        <v>45</v>
      </c>
      <c r="C16" s="54" t="s">
        <v>47</v>
      </c>
      <c r="D16" s="54" t="s">
        <v>48</v>
      </c>
      <c r="E16" s="54" t="s">
        <v>0</v>
      </c>
      <c r="F16" s="54" t="s">
        <v>0</v>
      </c>
      <c r="G16" s="149" t="s">
        <v>52</v>
      </c>
      <c r="H16" s="92" t="s">
        <v>53</v>
      </c>
      <c r="I16" s="149" t="s">
        <v>55</v>
      </c>
      <c r="J16" s="92" t="s">
        <v>56</v>
      </c>
      <c r="K16" s="43" t="s">
        <v>2</v>
      </c>
      <c r="L16" s="43" t="s">
        <v>3</v>
      </c>
      <c r="M16" s="133" t="s">
        <v>4</v>
      </c>
      <c r="N16" s="134"/>
      <c r="O16" s="133" t="s">
        <v>5</v>
      </c>
      <c r="P16" s="134"/>
      <c r="Q16" s="133" t="s">
        <v>6</v>
      </c>
      <c r="R16" s="134"/>
      <c r="S16" s="133" t="s">
        <v>7</v>
      </c>
      <c r="T16" s="134"/>
      <c r="U16" s="133" t="s">
        <v>8</v>
      </c>
      <c r="V16" s="136"/>
      <c r="W16" s="136"/>
      <c r="X16" s="136"/>
      <c r="Y16" s="136"/>
      <c r="Z16" s="136"/>
      <c r="AA16" s="134"/>
      <c r="AB16" s="137" t="s">
        <v>9</v>
      </c>
      <c r="AC16" s="99"/>
      <c r="AD16" s="99"/>
    </row>
    <row r="17" spans="1:36" ht="18.75" customHeight="1" x14ac:dyDescent="0.2">
      <c r="A17" s="148"/>
      <c r="B17" s="44" t="s">
        <v>46</v>
      </c>
      <c r="C17" s="44" t="s">
        <v>46</v>
      </c>
      <c r="D17" s="44" t="s">
        <v>49</v>
      </c>
      <c r="E17" s="44" t="s">
        <v>50</v>
      </c>
      <c r="F17" s="44" t="s">
        <v>51</v>
      </c>
      <c r="G17" s="150"/>
      <c r="H17" s="44" t="s">
        <v>54</v>
      </c>
      <c r="I17" s="150"/>
      <c r="J17" s="93" t="s">
        <v>57</v>
      </c>
      <c r="K17" s="45" t="s">
        <v>36</v>
      </c>
      <c r="L17" s="45" t="s">
        <v>37</v>
      </c>
      <c r="M17" s="45" t="s">
        <v>37</v>
      </c>
      <c r="N17" s="45" t="s">
        <v>36</v>
      </c>
      <c r="O17" s="45" t="s">
        <v>37</v>
      </c>
      <c r="P17" s="45" t="s">
        <v>36</v>
      </c>
      <c r="Q17" s="45" t="s">
        <v>37</v>
      </c>
      <c r="R17" s="45" t="s">
        <v>36</v>
      </c>
      <c r="S17" s="45" t="s">
        <v>37</v>
      </c>
      <c r="T17" s="45" t="s">
        <v>36</v>
      </c>
      <c r="U17" s="45" t="s">
        <v>37</v>
      </c>
      <c r="V17" s="45" t="s">
        <v>29</v>
      </c>
      <c r="W17" s="45" t="s">
        <v>36</v>
      </c>
      <c r="X17" s="45" t="s">
        <v>30</v>
      </c>
      <c r="Y17" s="45" t="s">
        <v>33</v>
      </c>
      <c r="Z17" s="45" t="s">
        <v>34</v>
      </c>
      <c r="AA17" s="45" t="s">
        <v>35</v>
      </c>
      <c r="AB17" s="138"/>
      <c r="AC17" s="6" t="s">
        <v>91</v>
      </c>
      <c r="AD17" s="6" t="s">
        <v>92</v>
      </c>
      <c r="AE17" s="6" t="s">
        <v>38</v>
      </c>
      <c r="AF17" s="6" t="s">
        <v>39</v>
      </c>
      <c r="AG17" s="6" t="s">
        <v>40</v>
      </c>
      <c r="AH17" s="6" t="s">
        <v>41</v>
      </c>
      <c r="AI17" s="6" t="s">
        <v>42</v>
      </c>
      <c r="AJ17" s="6" t="s">
        <v>43</v>
      </c>
    </row>
    <row r="18" spans="1:36" ht="21.95" customHeight="1" x14ac:dyDescent="0.2">
      <c r="A18" s="56">
        <v>1</v>
      </c>
      <c r="B18" s="119" t="s">
        <v>136</v>
      </c>
      <c r="C18" s="61" t="s">
        <v>138</v>
      </c>
      <c r="D18" s="61" t="s">
        <v>140</v>
      </c>
      <c r="E18" s="62">
        <v>44076</v>
      </c>
      <c r="F18" s="62">
        <v>44078</v>
      </c>
      <c r="G18" s="63">
        <v>2500</v>
      </c>
      <c r="H18" s="64" t="s">
        <v>141</v>
      </c>
      <c r="I18" s="106" t="s">
        <v>105</v>
      </c>
      <c r="J18" s="65">
        <v>27.5</v>
      </c>
      <c r="K18" s="91">
        <v>14.02</v>
      </c>
      <c r="L18" s="91">
        <v>9.76</v>
      </c>
      <c r="M18" s="91">
        <v>4.5</v>
      </c>
      <c r="N18" s="41">
        <f t="shared" ref="N18:N26" si="0">M18*(100-K18)/(100-L18)</f>
        <v>4.2875664893617023</v>
      </c>
      <c r="O18" s="91">
        <v>40.450000000000003</v>
      </c>
      <c r="P18" s="41">
        <f t="shared" ref="P18:P26" si="1">O18*(100-K18)/(100-L18)</f>
        <v>38.540458776595756</v>
      </c>
      <c r="Q18" s="41">
        <f t="shared" ref="Q18:Q26" si="2">100-L18-M18-O18</f>
        <v>45.289999999999992</v>
      </c>
      <c r="R18" s="41">
        <f t="shared" ref="R18:R26" si="3">Q18*(100-K18)/(100-L18)</f>
        <v>43.151974734042554</v>
      </c>
      <c r="S18" s="105">
        <v>1.24</v>
      </c>
      <c r="T18" s="41">
        <f t="shared" ref="T18:T26" si="4">S18*(100-K18)/(100-L18)</f>
        <v>1.1814627659574468</v>
      </c>
      <c r="U18" s="108">
        <v>6643</v>
      </c>
      <c r="V18" s="109">
        <f t="shared" ref="V18:V26" si="5">U18*100/(100-L18)</f>
        <v>7361.4804964539007</v>
      </c>
      <c r="W18" s="109">
        <f t="shared" ref="W18:W26" si="6">U18*(100-K18)/(100-L18)</f>
        <v>6329.400930851064</v>
      </c>
      <c r="X18" s="109">
        <f t="shared" ref="X18:X26" si="7">U18*100/(100-L18-M18)</f>
        <v>7747.8423139724755</v>
      </c>
      <c r="Y18" s="109">
        <f t="shared" ref="Y18:Y26" si="8">U18*(100-15)/(100-L18)</f>
        <v>6257.2584219858163</v>
      </c>
      <c r="Z18" s="109">
        <f t="shared" ref="Z18:Z26" si="9">U18*(100-16)/(100-L18)</f>
        <v>6183.6436170212774</v>
      </c>
      <c r="AA18" s="110">
        <f t="shared" ref="AA18:AA26" si="10">U18*(100-17)/(100-L18)</f>
        <v>6110.0288120567384</v>
      </c>
      <c r="AB18" s="107" t="s">
        <v>135</v>
      </c>
      <c r="AC18" s="102">
        <v>12.49</v>
      </c>
      <c r="AD18" s="103">
        <f>K31</f>
        <v>14.461363758150863</v>
      </c>
      <c r="AE18" s="10">
        <v>3.81</v>
      </c>
      <c r="AF18" s="10">
        <f>M31</f>
        <v>4.5375836638074958</v>
      </c>
      <c r="AG18" s="10">
        <v>2.19</v>
      </c>
      <c r="AH18" s="10">
        <f>S31</f>
        <v>1.3364221330525985</v>
      </c>
      <c r="AI18" s="6">
        <v>6673</v>
      </c>
      <c r="AJ18" s="13">
        <f>U31</f>
        <v>6587.1618901449438</v>
      </c>
    </row>
    <row r="19" spans="1:36" ht="21.95" customHeight="1" x14ac:dyDescent="0.2">
      <c r="A19" s="56">
        <v>2</v>
      </c>
      <c r="B19" s="118" t="s">
        <v>136</v>
      </c>
      <c r="C19" s="61" t="s">
        <v>139</v>
      </c>
      <c r="D19" s="61" t="s">
        <v>140</v>
      </c>
      <c r="E19" s="62">
        <v>44076</v>
      </c>
      <c r="F19" s="62">
        <v>44078</v>
      </c>
      <c r="G19" s="63">
        <v>2500</v>
      </c>
      <c r="H19" s="64" t="s">
        <v>141</v>
      </c>
      <c r="I19" s="106" t="s">
        <v>105</v>
      </c>
      <c r="J19" s="65">
        <v>27.5</v>
      </c>
      <c r="K19" s="91">
        <v>14.29</v>
      </c>
      <c r="L19" s="91">
        <v>9.75</v>
      </c>
      <c r="M19" s="91">
        <v>4.42</v>
      </c>
      <c r="N19" s="41">
        <f t="shared" si="0"/>
        <v>4.1976531855955681</v>
      </c>
      <c r="O19" s="91">
        <v>40.700000000000003</v>
      </c>
      <c r="P19" s="41">
        <f t="shared" si="1"/>
        <v>38.652598337950145</v>
      </c>
      <c r="Q19" s="41">
        <f t="shared" si="2"/>
        <v>45.129999999999995</v>
      </c>
      <c r="R19" s="41">
        <f t="shared" si="3"/>
        <v>42.859748476454293</v>
      </c>
      <c r="S19" s="105">
        <v>1.26</v>
      </c>
      <c r="T19" s="41">
        <f t="shared" si="4"/>
        <v>1.1966160664819945</v>
      </c>
      <c r="U19" s="108">
        <v>6753</v>
      </c>
      <c r="V19" s="109">
        <f t="shared" si="5"/>
        <v>7482.5484764542934</v>
      </c>
      <c r="W19" s="109">
        <f t="shared" si="6"/>
        <v>6413.2922991689748</v>
      </c>
      <c r="X19" s="109">
        <f t="shared" si="7"/>
        <v>7867.878364208319</v>
      </c>
      <c r="Y19" s="109">
        <f t="shared" si="8"/>
        <v>6360.1662049861498</v>
      </c>
      <c r="Z19" s="109">
        <f t="shared" si="9"/>
        <v>6285.3407202216067</v>
      </c>
      <c r="AA19" s="110">
        <f t="shared" si="10"/>
        <v>6210.5152354570637</v>
      </c>
      <c r="AB19" s="107" t="s">
        <v>135</v>
      </c>
      <c r="AC19" s="102">
        <f t="shared" ref="AC19:AC28" si="11">AC18</f>
        <v>12.49</v>
      </c>
      <c r="AD19" s="103">
        <f t="shared" ref="AD19:AD28" si="12">AD18</f>
        <v>14.461363758150863</v>
      </c>
      <c r="AE19" s="10">
        <f t="shared" ref="AE19:AE28" si="13">AE18</f>
        <v>3.81</v>
      </c>
      <c r="AF19" s="10">
        <f t="shared" ref="AF19:AF28" si="14">AF18</f>
        <v>4.5375836638074958</v>
      </c>
      <c r="AG19" s="10">
        <f t="shared" ref="AG19:AG28" si="15">AG18</f>
        <v>2.19</v>
      </c>
      <c r="AH19" s="10">
        <f t="shared" ref="AH19:AH28" si="16">AH18</f>
        <v>1.3364221330525985</v>
      </c>
      <c r="AI19" s="6">
        <f t="shared" ref="AI19:AI28" si="17">AI18</f>
        <v>6673</v>
      </c>
      <c r="AJ19" s="13">
        <f t="shared" ref="AJ19:AJ28" si="18">AJ18</f>
        <v>6587.1618901449438</v>
      </c>
    </row>
    <row r="20" spans="1:36" ht="21.95" customHeight="1" x14ac:dyDescent="0.2">
      <c r="A20" s="56">
        <v>3</v>
      </c>
      <c r="B20" s="118" t="s">
        <v>136</v>
      </c>
      <c r="C20" s="61" t="s">
        <v>137</v>
      </c>
      <c r="D20" s="61" t="s">
        <v>140</v>
      </c>
      <c r="E20" s="62">
        <v>44076</v>
      </c>
      <c r="F20" s="62">
        <v>44078</v>
      </c>
      <c r="G20" s="63">
        <v>2051.3229999999999</v>
      </c>
      <c r="H20" s="64" t="s">
        <v>141</v>
      </c>
      <c r="I20" s="106" t="s">
        <v>105</v>
      </c>
      <c r="J20" s="65">
        <v>27.5</v>
      </c>
      <c r="K20" s="91">
        <v>14.33</v>
      </c>
      <c r="L20" s="91">
        <v>9.8699999999999992</v>
      </c>
      <c r="M20" s="91">
        <v>4.1500000000000004</v>
      </c>
      <c r="N20" s="41">
        <f t="shared" si="0"/>
        <v>3.9446410740042164</v>
      </c>
      <c r="O20" s="91">
        <v>40.76</v>
      </c>
      <c r="P20" s="41">
        <f t="shared" si="1"/>
        <v>38.743028958171536</v>
      </c>
      <c r="Q20" s="41">
        <f t="shared" si="2"/>
        <v>45.219999999999992</v>
      </c>
      <c r="R20" s="41">
        <f t="shared" si="3"/>
        <v>42.982329967824249</v>
      </c>
      <c r="S20" s="105">
        <v>1.32</v>
      </c>
      <c r="T20" s="41">
        <f t="shared" si="4"/>
        <v>1.2546810163097748</v>
      </c>
      <c r="U20" s="108">
        <v>6662</v>
      </c>
      <c r="V20" s="109">
        <f t="shared" si="5"/>
        <v>7391.5455453234217</v>
      </c>
      <c r="W20" s="109">
        <f t="shared" si="6"/>
        <v>6332.3370686785765</v>
      </c>
      <c r="X20" s="109">
        <f t="shared" si="7"/>
        <v>7748.3135612933247</v>
      </c>
      <c r="Y20" s="109">
        <f t="shared" si="8"/>
        <v>6282.813713524909</v>
      </c>
      <c r="Z20" s="109">
        <f t="shared" si="9"/>
        <v>6208.8982580716747</v>
      </c>
      <c r="AA20" s="110">
        <f t="shared" si="10"/>
        <v>6134.9828026184405</v>
      </c>
      <c r="AB20" s="107" t="s">
        <v>135</v>
      </c>
      <c r="AC20" s="102">
        <f t="shared" si="11"/>
        <v>12.49</v>
      </c>
      <c r="AD20" s="103">
        <f t="shared" si="12"/>
        <v>14.461363758150863</v>
      </c>
      <c r="AE20" s="10">
        <f t="shared" si="13"/>
        <v>3.81</v>
      </c>
      <c r="AF20" s="10">
        <f t="shared" si="14"/>
        <v>4.5375836638074958</v>
      </c>
      <c r="AG20" s="10">
        <f t="shared" si="15"/>
        <v>2.19</v>
      </c>
      <c r="AH20" s="10">
        <f t="shared" si="16"/>
        <v>1.3364221330525985</v>
      </c>
      <c r="AI20" s="6">
        <f t="shared" si="17"/>
        <v>6673</v>
      </c>
      <c r="AJ20" s="13">
        <f t="shared" si="18"/>
        <v>6587.1618901449438</v>
      </c>
    </row>
    <row r="21" spans="1:36" ht="21.95" customHeight="1" x14ac:dyDescent="0.2">
      <c r="A21" s="56">
        <v>4</v>
      </c>
      <c r="B21" s="119" t="s">
        <v>182</v>
      </c>
      <c r="C21" s="61" t="s">
        <v>184</v>
      </c>
      <c r="D21" s="61" t="s">
        <v>195</v>
      </c>
      <c r="E21" s="62">
        <v>44078</v>
      </c>
      <c r="F21" s="62">
        <v>44079</v>
      </c>
      <c r="G21" s="63">
        <v>2500</v>
      </c>
      <c r="H21" s="64" t="s">
        <v>186</v>
      </c>
      <c r="I21" s="106" t="s">
        <v>191</v>
      </c>
      <c r="J21" s="65">
        <v>30.9</v>
      </c>
      <c r="K21" s="91">
        <v>14.62</v>
      </c>
      <c r="L21" s="91">
        <v>9.8699999999999992</v>
      </c>
      <c r="M21" s="91">
        <v>5.5</v>
      </c>
      <c r="N21" s="41">
        <f t="shared" si="0"/>
        <v>5.2101409075779426</v>
      </c>
      <c r="O21" s="91">
        <v>41.23</v>
      </c>
      <c r="P21" s="41">
        <f t="shared" si="1"/>
        <v>39.057110839897923</v>
      </c>
      <c r="Q21" s="41">
        <f t="shared" si="2"/>
        <v>43.4</v>
      </c>
      <c r="R21" s="41">
        <f t="shared" si="3"/>
        <v>41.112748252524128</v>
      </c>
      <c r="S21" s="105">
        <v>1.19</v>
      </c>
      <c r="T21" s="41">
        <f t="shared" si="4"/>
        <v>1.1272850327305004</v>
      </c>
      <c r="U21" s="108">
        <v>6438</v>
      </c>
      <c r="V21" s="109">
        <f t="shared" si="5"/>
        <v>7143.0156440696774</v>
      </c>
      <c r="W21" s="109">
        <f t="shared" si="6"/>
        <v>6098.7067569066903</v>
      </c>
      <c r="X21" s="109">
        <f t="shared" si="7"/>
        <v>7607.2314781992209</v>
      </c>
      <c r="Y21" s="109">
        <f t="shared" si="8"/>
        <v>6071.5632974592263</v>
      </c>
      <c r="Z21" s="109">
        <f t="shared" si="9"/>
        <v>6000.1331410185294</v>
      </c>
      <c r="AA21" s="110">
        <f t="shared" si="10"/>
        <v>5928.7029845778325</v>
      </c>
      <c r="AB21" s="107" t="s">
        <v>135</v>
      </c>
      <c r="AC21" s="102">
        <f t="shared" si="11"/>
        <v>12.49</v>
      </c>
      <c r="AD21" s="103">
        <f t="shared" si="12"/>
        <v>14.461363758150863</v>
      </c>
      <c r="AE21" s="10">
        <f t="shared" si="13"/>
        <v>3.81</v>
      </c>
      <c r="AF21" s="10">
        <f t="shared" si="14"/>
        <v>4.5375836638074958</v>
      </c>
      <c r="AG21" s="10">
        <f t="shared" si="15"/>
        <v>2.19</v>
      </c>
      <c r="AH21" s="10">
        <f t="shared" si="16"/>
        <v>1.3364221330525985</v>
      </c>
      <c r="AI21" s="6">
        <f t="shared" si="17"/>
        <v>6673</v>
      </c>
      <c r="AJ21" s="13">
        <f t="shared" si="18"/>
        <v>6587.1618901449438</v>
      </c>
    </row>
    <row r="22" spans="1:36" ht="21.95" customHeight="1" x14ac:dyDescent="0.2">
      <c r="A22" s="56">
        <v>5</v>
      </c>
      <c r="B22" s="118" t="s">
        <v>182</v>
      </c>
      <c r="C22" s="61" t="s">
        <v>185</v>
      </c>
      <c r="D22" s="61" t="s">
        <v>195</v>
      </c>
      <c r="E22" s="62">
        <v>44078</v>
      </c>
      <c r="F22" s="62">
        <v>44079</v>
      </c>
      <c r="G22" s="63">
        <v>2500</v>
      </c>
      <c r="H22" s="64" t="s">
        <v>186</v>
      </c>
      <c r="I22" s="106" t="s">
        <v>191</v>
      </c>
      <c r="J22" s="65">
        <v>30.9</v>
      </c>
      <c r="K22" s="91">
        <v>14.61</v>
      </c>
      <c r="L22" s="91">
        <v>9.9499999999999993</v>
      </c>
      <c r="M22" s="91">
        <v>5.77</v>
      </c>
      <c r="N22" s="41">
        <f t="shared" si="0"/>
        <v>5.4714081066074405</v>
      </c>
      <c r="O22" s="91">
        <v>41.8</v>
      </c>
      <c r="P22" s="41">
        <f t="shared" si="1"/>
        <v>39.636890616324258</v>
      </c>
      <c r="Q22" s="41">
        <f t="shared" si="2"/>
        <v>42.480000000000004</v>
      </c>
      <c r="R22" s="41">
        <f t="shared" si="3"/>
        <v>40.281701277068301</v>
      </c>
      <c r="S22" s="105">
        <v>1.28</v>
      </c>
      <c r="T22" s="41">
        <f t="shared" si="4"/>
        <v>1.2137612437534704</v>
      </c>
      <c r="U22" s="108">
        <v>6518</v>
      </c>
      <c r="V22" s="109">
        <f t="shared" si="5"/>
        <v>7238.2009994447535</v>
      </c>
      <c r="W22" s="109">
        <f t="shared" si="6"/>
        <v>6180.6998334258751</v>
      </c>
      <c r="X22" s="109">
        <f t="shared" si="7"/>
        <v>7733.7446606549593</v>
      </c>
      <c r="Y22" s="109">
        <f t="shared" si="8"/>
        <v>6152.4708495280402</v>
      </c>
      <c r="Z22" s="109">
        <f t="shared" si="9"/>
        <v>6080.0888395335924</v>
      </c>
      <c r="AA22" s="110">
        <f t="shared" si="10"/>
        <v>6007.7068295391455</v>
      </c>
      <c r="AB22" s="107" t="s">
        <v>135</v>
      </c>
      <c r="AC22" s="102">
        <f t="shared" si="11"/>
        <v>12.49</v>
      </c>
      <c r="AD22" s="103">
        <f t="shared" si="12"/>
        <v>14.461363758150863</v>
      </c>
      <c r="AE22" s="10">
        <f t="shared" si="13"/>
        <v>3.81</v>
      </c>
      <c r="AF22" s="10">
        <f t="shared" si="14"/>
        <v>4.5375836638074958</v>
      </c>
      <c r="AG22" s="10">
        <f t="shared" si="15"/>
        <v>2.19</v>
      </c>
      <c r="AH22" s="10">
        <f t="shared" si="16"/>
        <v>1.3364221330525985</v>
      </c>
      <c r="AI22" s="6">
        <f t="shared" si="17"/>
        <v>6673</v>
      </c>
      <c r="AJ22" s="13">
        <f t="shared" si="18"/>
        <v>6587.1618901449438</v>
      </c>
    </row>
    <row r="23" spans="1:36" ht="21.95" customHeight="1" x14ac:dyDescent="0.2">
      <c r="A23" s="56">
        <v>6</v>
      </c>
      <c r="B23" s="118" t="s">
        <v>182</v>
      </c>
      <c r="C23" s="61" t="s">
        <v>183</v>
      </c>
      <c r="D23" s="61" t="s">
        <v>195</v>
      </c>
      <c r="E23" s="62">
        <v>44078</v>
      </c>
      <c r="F23" s="62">
        <v>44079</v>
      </c>
      <c r="G23" s="63">
        <v>2211.6950000000002</v>
      </c>
      <c r="H23" s="64" t="s">
        <v>186</v>
      </c>
      <c r="I23" s="106" t="s">
        <v>191</v>
      </c>
      <c r="J23" s="65">
        <v>30.9</v>
      </c>
      <c r="K23" s="91">
        <v>14.58</v>
      </c>
      <c r="L23" s="91">
        <v>9.7799999999999994</v>
      </c>
      <c r="M23" s="91">
        <v>4.76</v>
      </c>
      <c r="N23" s="41">
        <f t="shared" si="0"/>
        <v>4.5067523830636222</v>
      </c>
      <c r="O23" s="91">
        <v>41.81</v>
      </c>
      <c r="P23" s="41">
        <f t="shared" si="1"/>
        <v>39.585570826867659</v>
      </c>
      <c r="Q23" s="41">
        <f t="shared" si="2"/>
        <v>43.649999999999991</v>
      </c>
      <c r="R23" s="41">
        <f t="shared" si="3"/>
        <v>41.327676790068715</v>
      </c>
      <c r="S23" s="105">
        <v>1.23</v>
      </c>
      <c r="T23" s="41">
        <f t="shared" si="4"/>
        <v>1.164559964531146</v>
      </c>
      <c r="U23" s="108">
        <v>6525</v>
      </c>
      <c r="V23" s="109">
        <f t="shared" si="5"/>
        <v>7232.3209931279098</v>
      </c>
      <c r="W23" s="109">
        <f t="shared" si="6"/>
        <v>6177.8485923298604</v>
      </c>
      <c r="X23" s="109">
        <f t="shared" si="7"/>
        <v>7635.1509478118423</v>
      </c>
      <c r="Y23" s="109">
        <f t="shared" si="8"/>
        <v>6147.4728441587231</v>
      </c>
      <c r="Z23" s="109">
        <f t="shared" si="9"/>
        <v>6075.149634227444</v>
      </c>
      <c r="AA23" s="110">
        <f t="shared" si="10"/>
        <v>6002.826424296165</v>
      </c>
      <c r="AB23" s="107" t="s">
        <v>135</v>
      </c>
      <c r="AC23" s="102">
        <f t="shared" si="11"/>
        <v>12.49</v>
      </c>
      <c r="AD23" s="103">
        <f t="shared" si="12"/>
        <v>14.461363758150863</v>
      </c>
      <c r="AE23" s="10">
        <f t="shared" si="13"/>
        <v>3.81</v>
      </c>
      <c r="AF23" s="10">
        <f t="shared" si="14"/>
        <v>4.5375836638074958</v>
      </c>
      <c r="AG23" s="10">
        <f t="shared" si="15"/>
        <v>2.19</v>
      </c>
      <c r="AH23" s="10">
        <f t="shared" si="16"/>
        <v>1.3364221330525985</v>
      </c>
      <c r="AI23" s="6">
        <f t="shared" si="17"/>
        <v>6673</v>
      </c>
      <c r="AJ23" s="13">
        <f t="shared" si="18"/>
        <v>6587.1618901449438</v>
      </c>
    </row>
    <row r="24" spans="1:36" ht="18.75" customHeight="1" x14ac:dyDescent="0.2">
      <c r="A24" s="56">
        <v>7</v>
      </c>
      <c r="B24" s="119" t="s">
        <v>198</v>
      </c>
      <c r="C24" s="61" t="s">
        <v>200</v>
      </c>
      <c r="D24" s="61" t="s">
        <v>202</v>
      </c>
      <c r="E24" s="62">
        <v>44079</v>
      </c>
      <c r="F24" s="62">
        <v>44081</v>
      </c>
      <c r="G24" s="63">
        <v>2500</v>
      </c>
      <c r="H24" s="64" t="s">
        <v>203</v>
      </c>
      <c r="I24" s="106" t="s">
        <v>191</v>
      </c>
      <c r="J24" s="65">
        <v>29.8</v>
      </c>
      <c r="K24" s="115">
        <v>14.76</v>
      </c>
      <c r="L24" s="115">
        <v>10.57</v>
      </c>
      <c r="M24" s="115">
        <v>2.69</v>
      </c>
      <c r="N24" s="41">
        <f t="shared" si="0"/>
        <v>2.5639673487643964</v>
      </c>
      <c r="O24" s="115">
        <v>41.82</v>
      </c>
      <c r="P24" s="41">
        <f t="shared" si="1"/>
        <v>39.86063737001006</v>
      </c>
      <c r="Q24" s="41">
        <f t="shared" si="2"/>
        <v>44.920000000000009</v>
      </c>
      <c r="R24" s="41">
        <f t="shared" si="3"/>
        <v>42.815395281225541</v>
      </c>
      <c r="S24" s="41">
        <v>1.31</v>
      </c>
      <c r="T24" s="41">
        <f t="shared" si="4"/>
        <v>1.2486235044168623</v>
      </c>
      <c r="U24" s="116">
        <v>6755</v>
      </c>
      <c r="V24" s="109">
        <f t="shared" si="5"/>
        <v>7553.3937157553391</v>
      </c>
      <c r="W24" s="109">
        <f t="shared" si="6"/>
        <v>6438.5128033098499</v>
      </c>
      <c r="X24" s="109">
        <f t="shared" si="7"/>
        <v>7787.6412266543684</v>
      </c>
      <c r="Y24" s="109">
        <f t="shared" si="8"/>
        <v>6420.3846583920376</v>
      </c>
      <c r="Z24" s="109">
        <f t="shared" si="9"/>
        <v>6344.8507212344848</v>
      </c>
      <c r="AA24" s="110">
        <f t="shared" si="10"/>
        <v>6269.3167840769311</v>
      </c>
      <c r="AB24" s="107" t="s">
        <v>135</v>
      </c>
      <c r="AC24" s="102">
        <f t="shared" si="11"/>
        <v>12.49</v>
      </c>
      <c r="AD24" s="103">
        <f t="shared" si="12"/>
        <v>14.461363758150863</v>
      </c>
      <c r="AE24" s="10">
        <f t="shared" si="13"/>
        <v>3.81</v>
      </c>
      <c r="AF24" s="10">
        <f t="shared" si="14"/>
        <v>4.5375836638074958</v>
      </c>
      <c r="AG24" s="10">
        <f t="shared" si="15"/>
        <v>2.19</v>
      </c>
      <c r="AH24" s="10">
        <f t="shared" si="16"/>
        <v>1.3364221330525985</v>
      </c>
      <c r="AI24" s="6">
        <f t="shared" si="17"/>
        <v>6673</v>
      </c>
      <c r="AJ24" s="13">
        <f t="shared" si="18"/>
        <v>6587.1618901449438</v>
      </c>
    </row>
    <row r="25" spans="1:36" ht="18.75" customHeight="1" x14ac:dyDescent="0.2">
      <c r="A25" s="56">
        <v>8</v>
      </c>
      <c r="B25" s="118" t="s">
        <v>198</v>
      </c>
      <c r="C25" s="61" t="s">
        <v>201</v>
      </c>
      <c r="D25" s="61" t="s">
        <v>202</v>
      </c>
      <c r="E25" s="62">
        <v>44079</v>
      </c>
      <c r="F25" s="62">
        <v>44081</v>
      </c>
      <c r="G25" s="63">
        <v>2500</v>
      </c>
      <c r="H25" s="64" t="s">
        <v>203</v>
      </c>
      <c r="I25" s="106" t="s">
        <v>191</v>
      </c>
      <c r="J25" s="65">
        <v>29.8</v>
      </c>
      <c r="K25" s="115">
        <v>13.99</v>
      </c>
      <c r="L25" s="115">
        <v>10.39</v>
      </c>
      <c r="M25" s="115">
        <v>3.07</v>
      </c>
      <c r="N25" s="41">
        <f t="shared" si="0"/>
        <v>2.9466655507197856</v>
      </c>
      <c r="O25" s="115">
        <v>41.29</v>
      </c>
      <c r="P25" s="41">
        <f t="shared" si="1"/>
        <v>39.631211918312694</v>
      </c>
      <c r="Q25" s="41">
        <f t="shared" si="2"/>
        <v>45.250000000000007</v>
      </c>
      <c r="R25" s="41">
        <f t="shared" si="3"/>
        <v>43.432122530967533</v>
      </c>
      <c r="S25" s="41">
        <v>1.26</v>
      </c>
      <c r="T25" s="41">
        <f t="shared" si="4"/>
        <v>1.2093806494810848</v>
      </c>
      <c r="U25" s="116">
        <v>6567</v>
      </c>
      <c r="V25" s="109">
        <f t="shared" si="5"/>
        <v>7328.4231670572481</v>
      </c>
      <c r="W25" s="109">
        <f t="shared" si="6"/>
        <v>6303.1767659859397</v>
      </c>
      <c r="X25" s="109">
        <f t="shared" si="7"/>
        <v>7588.398428472382</v>
      </c>
      <c r="Y25" s="109">
        <f t="shared" si="8"/>
        <v>6229.1596919986605</v>
      </c>
      <c r="Z25" s="109">
        <f t="shared" si="9"/>
        <v>6155.8754603280886</v>
      </c>
      <c r="AA25" s="110">
        <f t="shared" si="10"/>
        <v>6082.5912286575158</v>
      </c>
      <c r="AB25" s="107" t="s">
        <v>135</v>
      </c>
      <c r="AC25" s="102">
        <f t="shared" si="11"/>
        <v>12.49</v>
      </c>
      <c r="AD25" s="103">
        <f t="shared" si="12"/>
        <v>14.461363758150863</v>
      </c>
      <c r="AE25" s="10">
        <f t="shared" si="13"/>
        <v>3.81</v>
      </c>
      <c r="AF25" s="10">
        <f t="shared" si="14"/>
        <v>4.5375836638074958</v>
      </c>
      <c r="AG25" s="10">
        <f t="shared" si="15"/>
        <v>2.19</v>
      </c>
      <c r="AH25" s="10">
        <f t="shared" si="16"/>
        <v>1.3364221330525985</v>
      </c>
      <c r="AI25" s="6">
        <f t="shared" si="17"/>
        <v>6673</v>
      </c>
      <c r="AJ25" s="13">
        <f t="shared" si="18"/>
        <v>6587.1618901449438</v>
      </c>
    </row>
    <row r="26" spans="1:36" ht="18.75" customHeight="1" x14ac:dyDescent="0.2">
      <c r="A26" s="56">
        <v>9</v>
      </c>
      <c r="B26" s="118" t="s">
        <v>198</v>
      </c>
      <c r="C26" s="61" t="s">
        <v>199</v>
      </c>
      <c r="D26" s="61" t="s">
        <v>202</v>
      </c>
      <c r="E26" s="62">
        <v>44079</v>
      </c>
      <c r="F26" s="62">
        <v>44081</v>
      </c>
      <c r="G26" s="63">
        <v>2522.1280000000002</v>
      </c>
      <c r="H26" s="64" t="s">
        <v>203</v>
      </c>
      <c r="I26" s="106" t="s">
        <v>191</v>
      </c>
      <c r="J26" s="65">
        <v>29.8</v>
      </c>
      <c r="K26" s="115">
        <v>13.03</v>
      </c>
      <c r="L26" s="115">
        <v>9.4499999999999993</v>
      </c>
      <c r="M26" s="115">
        <v>2.94</v>
      </c>
      <c r="N26" s="41">
        <f t="shared" si="0"/>
        <v>2.8237636664826065</v>
      </c>
      <c r="O26" s="115">
        <v>41.81</v>
      </c>
      <c r="P26" s="41">
        <f t="shared" si="1"/>
        <v>40.156992821645503</v>
      </c>
      <c r="Q26" s="41">
        <f t="shared" si="2"/>
        <v>45.8</v>
      </c>
      <c r="R26" s="41">
        <f t="shared" si="3"/>
        <v>43.989243511871891</v>
      </c>
      <c r="S26" s="41">
        <v>1.31</v>
      </c>
      <c r="T26" s="41">
        <f t="shared" si="4"/>
        <v>1.2582076200993926</v>
      </c>
      <c r="U26" s="116">
        <v>6637</v>
      </c>
      <c r="V26" s="109">
        <f t="shared" si="5"/>
        <v>7329.6521258972944</v>
      </c>
      <c r="W26" s="109">
        <f t="shared" si="6"/>
        <v>6374.5984538928769</v>
      </c>
      <c r="X26" s="109">
        <f t="shared" si="7"/>
        <v>7575.6192215500514</v>
      </c>
      <c r="Y26" s="109">
        <f t="shared" si="8"/>
        <v>6230.2043070127002</v>
      </c>
      <c r="Z26" s="109">
        <f t="shared" si="9"/>
        <v>6156.9077857537277</v>
      </c>
      <c r="AA26" s="110">
        <f t="shared" si="10"/>
        <v>6083.6112644947543</v>
      </c>
      <c r="AB26" s="107" t="s">
        <v>135</v>
      </c>
      <c r="AC26" s="102">
        <f t="shared" si="11"/>
        <v>12.49</v>
      </c>
      <c r="AD26" s="103">
        <f t="shared" si="12"/>
        <v>14.461363758150863</v>
      </c>
      <c r="AE26" s="10">
        <f t="shared" si="13"/>
        <v>3.81</v>
      </c>
      <c r="AF26" s="10">
        <f t="shared" si="14"/>
        <v>4.5375836638074958</v>
      </c>
      <c r="AG26" s="10">
        <f t="shared" si="15"/>
        <v>2.19</v>
      </c>
      <c r="AH26" s="10">
        <f t="shared" si="16"/>
        <v>1.3364221330525985</v>
      </c>
      <c r="AI26" s="6">
        <f t="shared" si="17"/>
        <v>6673</v>
      </c>
      <c r="AJ26" s="13">
        <f t="shared" si="18"/>
        <v>6587.1618901449438</v>
      </c>
    </row>
    <row r="27" spans="1:36" ht="21.95" customHeight="1" x14ac:dyDescent="0.2">
      <c r="A27" s="56">
        <v>10</v>
      </c>
      <c r="B27" s="119" t="s">
        <v>286</v>
      </c>
      <c r="C27" s="61" t="s">
        <v>288</v>
      </c>
      <c r="D27" s="61" t="s">
        <v>290</v>
      </c>
      <c r="E27" s="62">
        <v>44089</v>
      </c>
      <c r="F27" s="62">
        <v>44091</v>
      </c>
      <c r="G27" s="117">
        <v>2500</v>
      </c>
      <c r="H27" s="64" t="s">
        <v>291</v>
      </c>
      <c r="I27" s="106" t="s">
        <v>105</v>
      </c>
      <c r="J27" s="65">
        <v>30.2</v>
      </c>
      <c r="K27" s="115">
        <v>15.15</v>
      </c>
      <c r="L27" s="115">
        <v>10.6</v>
      </c>
      <c r="M27" s="115">
        <v>5.37</v>
      </c>
      <c r="N27" s="41">
        <f>M27*(100-K27)/(100-L27)</f>
        <v>5.0966946308724825</v>
      </c>
      <c r="O27" s="115">
        <v>40.229999999999997</v>
      </c>
      <c r="P27" s="41">
        <f>O27*(100-K27)/(100-L27)</f>
        <v>38.18249999999999</v>
      </c>
      <c r="Q27" s="41">
        <f>100-L27-M27-O27</f>
        <v>43.800000000000004</v>
      </c>
      <c r="R27" s="41">
        <f>Q27*(100-K27)/(100-L27)</f>
        <v>41.57080536912752</v>
      </c>
      <c r="S27" s="41">
        <v>1.53</v>
      </c>
      <c r="T27" s="41">
        <f>S27*(100-K27)/(100-L27)</f>
        <v>1.4521308724832211</v>
      </c>
      <c r="U27" s="116">
        <v>6484</v>
      </c>
      <c r="V27" s="109">
        <f>U27*100/(100-L27)</f>
        <v>7252.7964205816552</v>
      </c>
      <c r="W27" s="109">
        <f>U27*(100-K27)/(100-L27)</f>
        <v>6153.9977628635334</v>
      </c>
      <c r="X27" s="109">
        <f>U27*100/(100-L27-M27)</f>
        <v>7716.291800547423</v>
      </c>
      <c r="Y27" s="109">
        <f>U27*(100-15)/(100-L27)</f>
        <v>6164.8769574944072</v>
      </c>
      <c r="Z27" s="109">
        <f>U27*(100-16)/(100-L27)</f>
        <v>6092.3489932885905</v>
      </c>
      <c r="AA27" s="110">
        <f>U27*(100-17)/(100-L27)</f>
        <v>6019.8210290827737</v>
      </c>
      <c r="AB27" s="107" t="s">
        <v>285</v>
      </c>
      <c r="AC27" s="102">
        <f t="shared" si="11"/>
        <v>12.49</v>
      </c>
      <c r="AD27" s="103">
        <f t="shared" si="12"/>
        <v>14.461363758150863</v>
      </c>
      <c r="AE27" s="10">
        <f t="shared" si="13"/>
        <v>3.81</v>
      </c>
      <c r="AF27" s="10">
        <f t="shared" si="14"/>
        <v>4.5375836638074958</v>
      </c>
      <c r="AG27" s="10">
        <f t="shared" si="15"/>
        <v>2.19</v>
      </c>
      <c r="AH27" s="10">
        <f t="shared" si="16"/>
        <v>1.3364221330525985</v>
      </c>
      <c r="AI27" s="6">
        <f t="shared" si="17"/>
        <v>6673</v>
      </c>
      <c r="AJ27" s="13">
        <f t="shared" si="18"/>
        <v>6587.1618901449438</v>
      </c>
    </row>
    <row r="28" spans="1:36" ht="21.95" customHeight="1" x14ac:dyDescent="0.2">
      <c r="A28" s="56">
        <v>11</v>
      </c>
      <c r="B28" s="118" t="s">
        <v>286</v>
      </c>
      <c r="C28" s="61" t="s">
        <v>289</v>
      </c>
      <c r="D28" s="61" t="s">
        <v>290</v>
      </c>
      <c r="E28" s="62">
        <v>44089</v>
      </c>
      <c r="F28" s="62">
        <v>44091</v>
      </c>
      <c r="G28" s="117">
        <v>2500</v>
      </c>
      <c r="H28" s="64" t="s">
        <v>291</v>
      </c>
      <c r="I28" s="106" t="s">
        <v>105</v>
      </c>
      <c r="J28" s="65">
        <v>30.2</v>
      </c>
      <c r="K28" s="115">
        <v>15.17</v>
      </c>
      <c r="L28" s="115">
        <v>10.57</v>
      </c>
      <c r="M28" s="115">
        <v>5.76</v>
      </c>
      <c r="N28" s="41">
        <f>M28*(100-K28)/(100-L28)</f>
        <v>5.4637235826903714</v>
      </c>
      <c r="O28" s="115">
        <v>39.979999999999997</v>
      </c>
      <c r="P28" s="41">
        <f>O28*(100-K28)/(100-L28)</f>
        <v>37.923553617354351</v>
      </c>
      <c r="Q28" s="41">
        <f>100-L28-M28-O28</f>
        <v>43.690000000000005</v>
      </c>
      <c r="R28" s="41">
        <f>Q28*(100-K28)/(100-L28)</f>
        <v>41.44272279995527</v>
      </c>
      <c r="S28" s="41">
        <v>1.49</v>
      </c>
      <c r="T28" s="41">
        <f>S28*(100-K28)/(100-L28)</f>
        <v>1.4133590517723358</v>
      </c>
      <c r="U28" s="116">
        <v>6493</v>
      </c>
      <c r="V28" s="109">
        <f>U28*100/(100-L28)</f>
        <v>7260.4271497260424</v>
      </c>
      <c r="W28" s="109">
        <f>U28*(100-K28)/(100-L28)</f>
        <v>6159.020351112601</v>
      </c>
      <c r="X28" s="109">
        <f>U28*100/(100-L28-M28)</f>
        <v>7760.248595673479</v>
      </c>
      <c r="Y28" s="109">
        <f>U28*(100-15)/(100-L28)</f>
        <v>6171.3630772671358</v>
      </c>
      <c r="Z28" s="109">
        <f>U28*(100-16)/(100-L28)</f>
        <v>6098.7588057698758</v>
      </c>
      <c r="AA28" s="110">
        <f>U28*(100-17)/(100-L28)</f>
        <v>6026.1545342726149</v>
      </c>
      <c r="AB28" s="107" t="s">
        <v>285</v>
      </c>
      <c r="AC28" s="102">
        <f t="shared" si="11"/>
        <v>12.49</v>
      </c>
      <c r="AD28" s="103">
        <f t="shared" si="12"/>
        <v>14.461363758150863</v>
      </c>
      <c r="AE28" s="10">
        <f t="shared" si="13"/>
        <v>3.81</v>
      </c>
      <c r="AF28" s="10">
        <f t="shared" si="14"/>
        <v>4.5375836638074958</v>
      </c>
      <c r="AG28" s="10">
        <f t="shared" si="15"/>
        <v>2.19</v>
      </c>
      <c r="AH28" s="10">
        <f t="shared" si="16"/>
        <v>1.3364221330525985</v>
      </c>
      <c r="AI28" s="6">
        <f t="shared" si="17"/>
        <v>6673</v>
      </c>
      <c r="AJ28" s="13">
        <f t="shared" si="18"/>
        <v>6587.1618901449438</v>
      </c>
    </row>
    <row r="29" spans="1:36" ht="21.95" customHeight="1" x14ac:dyDescent="0.2">
      <c r="A29" s="56">
        <v>12</v>
      </c>
      <c r="B29" s="118" t="s">
        <v>286</v>
      </c>
      <c r="C29" s="61" t="s">
        <v>287</v>
      </c>
      <c r="D29" s="61" t="s">
        <v>290</v>
      </c>
      <c r="E29" s="62">
        <v>44089</v>
      </c>
      <c r="F29" s="62">
        <v>44091</v>
      </c>
      <c r="G29" s="117">
        <v>2500</v>
      </c>
      <c r="H29" s="64" t="s">
        <v>291</v>
      </c>
      <c r="I29" s="106" t="s">
        <v>105</v>
      </c>
      <c r="J29" s="65">
        <v>30.2</v>
      </c>
      <c r="K29" s="115">
        <v>14.4</v>
      </c>
      <c r="L29" s="115">
        <v>9.67</v>
      </c>
      <c r="M29" s="115">
        <v>5.0599999999999996</v>
      </c>
      <c r="N29" s="41">
        <f>M29*(100-K29)/(100-L29)</f>
        <v>4.7950404073951063</v>
      </c>
      <c r="O29" s="115">
        <v>41.12</v>
      </c>
      <c r="P29" s="41">
        <f>O29*(100-K29)/(100-L29)</f>
        <v>38.966810583416354</v>
      </c>
      <c r="Q29" s="41">
        <f>100-L29-M29-O29</f>
        <v>44.15</v>
      </c>
      <c r="R29" s="41">
        <f>Q29*(100-K29)/(100-L29)</f>
        <v>41.838149009188527</v>
      </c>
      <c r="S29" s="41">
        <v>1.51</v>
      </c>
      <c r="T29" s="41">
        <f>S29*(100-K29)/(100-L29)</f>
        <v>1.4309310306653382</v>
      </c>
      <c r="U29" s="116">
        <v>6641</v>
      </c>
      <c r="V29" s="109">
        <f>U29*100/(100-L29)</f>
        <v>7351.9318056016828</v>
      </c>
      <c r="W29" s="109">
        <f>U29*(100-K29)/(100-L29)</f>
        <v>6293.2536255950399</v>
      </c>
      <c r="X29" s="109">
        <f>U29*100/(100-L29-M29)</f>
        <v>7788.2021813064384</v>
      </c>
      <c r="Y29" s="109">
        <f>U29*(100-15)/(100-L29)</f>
        <v>6249.1420347614303</v>
      </c>
      <c r="Z29" s="109">
        <f>U29*(100-16)/(100-L29)</f>
        <v>6175.6227167054139</v>
      </c>
      <c r="AA29" s="110">
        <f>U29*(100-17)/(100-L29)</f>
        <v>6102.1033986493967</v>
      </c>
      <c r="AB29" s="107" t="s">
        <v>285</v>
      </c>
      <c r="AC29" s="102">
        <f t="shared" ref="AC29:AJ30" si="19">AC27</f>
        <v>12.49</v>
      </c>
      <c r="AD29" s="103">
        <f t="shared" si="19"/>
        <v>14.461363758150863</v>
      </c>
      <c r="AE29" s="10">
        <f t="shared" si="19"/>
        <v>3.81</v>
      </c>
      <c r="AF29" s="10">
        <f t="shared" si="19"/>
        <v>4.5375836638074958</v>
      </c>
      <c r="AG29" s="10">
        <f t="shared" si="19"/>
        <v>2.19</v>
      </c>
      <c r="AH29" s="10">
        <f t="shared" si="19"/>
        <v>1.3364221330525985</v>
      </c>
      <c r="AI29" s="6">
        <f t="shared" si="19"/>
        <v>6673</v>
      </c>
      <c r="AJ29" s="13">
        <f t="shared" si="19"/>
        <v>6587.1618901449438</v>
      </c>
    </row>
    <row r="30" spans="1:36" ht="21.95" customHeight="1" x14ac:dyDescent="0.2">
      <c r="A30" s="56">
        <v>13</v>
      </c>
      <c r="B30" s="118" t="s">
        <v>286</v>
      </c>
      <c r="C30" s="61" t="s">
        <v>300</v>
      </c>
      <c r="D30" s="61" t="s">
        <v>290</v>
      </c>
      <c r="E30" s="62">
        <v>44089</v>
      </c>
      <c r="F30" s="62">
        <v>44091</v>
      </c>
      <c r="G30" s="117">
        <v>1603.3</v>
      </c>
      <c r="H30" s="64" t="s">
        <v>291</v>
      </c>
      <c r="I30" s="106" t="s">
        <v>105</v>
      </c>
      <c r="J30" s="65">
        <v>30.2</v>
      </c>
      <c r="K30" s="115">
        <v>15.38</v>
      </c>
      <c r="L30" s="115">
        <v>10.5</v>
      </c>
      <c r="M30" s="115">
        <v>5.21</v>
      </c>
      <c r="N30" s="41">
        <f>M30*(100-K30)/(100-L30)</f>
        <v>4.9259240223463685</v>
      </c>
      <c r="O30" s="115">
        <v>40.9</v>
      </c>
      <c r="P30" s="41">
        <f>O30*(100-K30)/(100-L30)</f>
        <v>38.669921787709498</v>
      </c>
      <c r="Q30" s="41">
        <f>100-L30-M30-O30</f>
        <v>43.390000000000008</v>
      </c>
      <c r="R30" s="41">
        <f>Q30*(100-K30)/(100-L30)</f>
        <v>41.024154189944142</v>
      </c>
      <c r="S30" s="41">
        <v>1.48</v>
      </c>
      <c r="T30" s="41">
        <f>S30*(100-K30)/(100-L30)</f>
        <v>1.3993027932960893</v>
      </c>
      <c r="U30" s="116">
        <v>6487</v>
      </c>
      <c r="V30" s="109">
        <f>U30*100/(100-L30)</f>
        <v>7248.0446927374305</v>
      </c>
      <c r="W30" s="109">
        <f>U30*(100-K30)/(100-L30)</f>
        <v>6133.2954189944139</v>
      </c>
      <c r="X30" s="109">
        <f>U30*100/(100-L30-M30)</f>
        <v>7696.0493534227071</v>
      </c>
      <c r="Y30" s="109">
        <f>U30*(100-15)/(100-L30)</f>
        <v>6160.8379888268155</v>
      </c>
      <c r="Z30" s="109">
        <f>U30*(100-16)/(100-L30)</f>
        <v>6088.3575418994415</v>
      </c>
      <c r="AA30" s="110">
        <f>U30*(100-17)/(100-L30)</f>
        <v>6015.8770949720674</v>
      </c>
      <c r="AB30" s="107" t="s">
        <v>285</v>
      </c>
      <c r="AC30" s="102">
        <f t="shared" si="19"/>
        <v>12.49</v>
      </c>
      <c r="AD30" s="103">
        <f t="shared" si="19"/>
        <v>14.461363758150863</v>
      </c>
      <c r="AE30" s="10">
        <f t="shared" si="19"/>
        <v>3.81</v>
      </c>
      <c r="AF30" s="10">
        <f t="shared" si="19"/>
        <v>4.5375836638074958</v>
      </c>
      <c r="AG30" s="10">
        <f t="shared" si="19"/>
        <v>2.19</v>
      </c>
      <c r="AH30" s="10">
        <f t="shared" si="19"/>
        <v>1.3364221330525985</v>
      </c>
      <c r="AI30" s="6">
        <f t="shared" si="19"/>
        <v>6673</v>
      </c>
      <c r="AJ30" s="13">
        <f t="shared" si="19"/>
        <v>6587.1618901449438</v>
      </c>
    </row>
    <row r="31" spans="1:36" ht="23.25" customHeight="1" thickBot="1" x14ac:dyDescent="0.25">
      <c r="A31" s="57" t="s">
        <v>19</v>
      </c>
      <c r="B31" s="58"/>
      <c r="C31" s="53"/>
      <c r="D31" s="53"/>
      <c r="E31" s="53"/>
      <c r="F31" s="53"/>
      <c r="G31" s="114">
        <f>SUM(G18:G30)</f>
        <v>30888.446</v>
      </c>
      <c r="H31" s="53"/>
      <c r="I31" s="46"/>
      <c r="J31" s="47"/>
      <c r="K31" s="48">
        <f t="shared" ref="K31:AA31" si="20">SUMPRODUCT($G$18:$G$30,K18:K30/$G$31)</f>
        <v>14.461363758150863</v>
      </c>
      <c r="L31" s="48">
        <f t="shared" si="20"/>
        <v>10.048116202090581</v>
      </c>
      <c r="M31" s="48">
        <f t="shared" si="20"/>
        <v>4.5375836638074958</v>
      </c>
      <c r="N31" s="48">
        <f t="shared" si="20"/>
        <v>4.3110317881099558</v>
      </c>
      <c r="O31" s="48">
        <f t="shared" si="20"/>
        <v>41.072251906424817</v>
      </c>
      <c r="P31" s="48">
        <f t="shared" si="20"/>
        <v>39.057829817811225</v>
      </c>
      <c r="Q31" s="48">
        <f t="shared" si="20"/>
        <v>44.342048227677111</v>
      </c>
      <c r="R31" s="48">
        <f t="shared" si="20"/>
        <v>42.169774635927944</v>
      </c>
      <c r="S31" s="48">
        <f t="shared" si="20"/>
        <v>1.3364221330525985</v>
      </c>
      <c r="T31" s="48">
        <f t="shared" si="20"/>
        <v>1.2707063948275878</v>
      </c>
      <c r="U31" s="49">
        <f t="shared" si="20"/>
        <v>6587.1618901449438</v>
      </c>
      <c r="V31" s="49">
        <f t="shared" si="20"/>
        <v>7322.9903233810473</v>
      </c>
      <c r="W31" s="49">
        <f t="shared" si="20"/>
        <v>6264.135273519054</v>
      </c>
      <c r="X31" s="49">
        <f t="shared" si="20"/>
        <v>7712.2809578568149</v>
      </c>
      <c r="Y31" s="49">
        <f t="shared" si="20"/>
        <v>6224.541774873891</v>
      </c>
      <c r="Z31" s="49">
        <f t="shared" si="20"/>
        <v>6151.3118716400786</v>
      </c>
      <c r="AA31" s="49">
        <f t="shared" si="20"/>
        <v>6078.0819684062699</v>
      </c>
      <c r="AB31" s="50"/>
      <c r="AC31" s="100"/>
      <c r="AD31" s="100"/>
    </row>
    <row r="32" spans="1:36" ht="23.25" customHeight="1" thickTop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8"/>
      <c r="L32" s="146"/>
      <c r="M32" s="146"/>
      <c r="N32" s="8"/>
      <c r="O32" s="8"/>
      <c r="P32" s="8"/>
      <c r="Q32" s="8"/>
      <c r="R32" s="8"/>
      <c r="S32" s="8"/>
      <c r="T32" s="8"/>
      <c r="U32" s="5" t="s">
        <v>22</v>
      </c>
      <c r="V32" s="5"/>
      <c r="W32" s="5"/>
      <c r="X32" s="5"/>
      <c r="Y32" s="5"/>
      <c r="Z32" s="5"/>
      <c r="AA32" s="5"/>
      <c r="AB32" s="6"/>
      <c r="AC32" s="6"/>
      <c r="AD32" s="6"/>
    </row>
    <row r="33" spans="1:30" ht="23.25" customHeight="1" x14ac:dyDescent="0.2">
      <c r="A33" s="20"/>
      <c r="B33" s="20"/>
      <c r="C33" s="20"/>
      <c r="D33" s="20"/>
      <c r="E33" s="20"/>
      <c r="F33" s="20"/>
      <c r="G33" s="20"/>
      <c r="H33" s="20"/>
      <c r="I33" s="16"/>
      <c r="J33" s="16"/>
      <c r="K33" s="14"/>
      <c r="L33" s="14"/>
      <c r="M33" s="8"/>
      <c r="N33" s="8"/>
      <c r="O33" s="8"/>
      <c r="P33" s="8"/>
      <c r="Q33" s="8"/>
      <c r="R33" s="8"/>
      <c r="S33" s="8"/>
      <c r="T33" s="8"/>
      <c r="U33" s="5"/>
      <c r="V33" s="5"/>
      <c r="W33" s="5"/>
      <c r="X33" s="5"/>
      <c r="Y33" s="5"/>
      <c r="Z33" s="5"/>
      <c r="AA33" s="5"/>
      <c r="AB33" s="6"/>
      <c r="AC33" s="6"/>
      <c r="AD33" s="6"/>
    </row>
    <row r="34" spans="1:30" ht="23.25" customHeight="1" x14ac:dyDescent="0.2">
      <c r="A34" s="16"/>
      <c r="B34" s="20"/>
      <c r="C34" s="20"/>
      <c r="D34" s="20"/>
      <c r="E34" s="20"/>
      <c r="F34" s="20"/>
      <c r="G34" s="20"/>
      <c r="H34" s="20"/>
      <c r="I34" s="16"/>
      <c r="J34" s="16"/>
      <c r="K34" s="39"/>
      <c r="L34" s="14"/>
      <c r="M34" s="8"/>
      <c r="N34" s="8"/>
      <c r="O34" s="8"/>
      <c r="P34" s="8"/>
      <c r="Q34" s="8"/>
      <c r="R34" s="8"/>
      <c r="S34" s="8"/>
      <c r="T34" s="8"/>
      <c r="U34" s="5"/>
      <c r="V34" s="5"/>
      <c r="W34" s="5"/>
      <c r="X34" s="5"/>
      <c r="Y34" s="5"/>
      <c r="Z34" s="5"/>
      <c r="AA34" s="5"/>
      <c r="AB34" s="6"/>
      <c r="AC34" s="6"/>
      <c r="AD34" s="6"/>
    </row>
    <row r="35" spans="1:30" ht="23.25" customHeight="1" x14ac:dyDescent="0.2">
      <c r="A35" s="40"/>
      <c r="B35" s="20"/>
      <c r="C35" s="20"/>
      <c r="D35" s="20"/>
      <c r="E35" s="20"/>
      <c r="F35" s="20"/>
      <c r="G35" s="20"/>
      <c r="H35" s="20"/>
      <c r="I35" s="16"/>
      <c r="J35" s="16"/>
      <c r="K35" s="8"/>
      <c r="L35" s="14"/>
      <c r="M35" s="8"/>
      <c r="N35" s="8"/>
      <c r="O35" s="8"/>
      <c r="P35" s="8"/>
      <c r="Q35" s="8"/>
      <c r="R35" s="8"/>
      <c r="S35" s="8"/>
      <c r="T35" s="8"/>
      <c r="U35" s="5"/>
      <c r="V35" s="5"/>
      <c r="W35" s="5"/>
      <c r="X35" s="5"/>
      <c r="Y35" s="5"/>
      <c r="Z35" s="5"/>
      <c r="AA35" s="5"/>
      <c r="AB35" s="6"/>
      <c r="AC35" s="6"/>
      <c r="AD35" s="6"/>
    </row>
    <row r="36" spans="1:30" ht="23.25" customHeight="1" x14ac:dyDescent="0.2">
      <c r="A36" s="16"/>
      <c r="B36" s="20"/>
      <c r="C36" s="20"/>
      <c r="D36" s="20"/>
      <c r="E36" s="20"/>
      <c r="F36" s="20"/>
      <c r="G36" s="20"/>
      <c r="H36" s="20"/>
      <c r="I36" s="16"/>
      <c r="J36" s="16"/>
      <c r="K36" s="8"/>
      <c r="L36" s="14"/>
      <c r="M36" s="8"/>
      <c r="N36" s="8"/>
      <c r="O36" s="8"/>
      <c r="P36" s="8"/>
      <c r="Q36" s="8"/>
      <c r="R36" s="8"/>
      <c r="S36" s="8"/>
      <c r="T36" s="8"/>
      <c r="U36" s="5"/>
      <c r="V36" s="5"/>
      <c r="W36" s="5"/>
      <c r="X36" s="5"/>
      <c r="Y36" s="5"/>
      <c r="Z36" s="5"/>
      <c r="AA36" s="5"/>
      <c r="AB36" s="6"/>
      <c r="AC36" s="6"/>
      <c r="AD36" s="6"/>
    </row>
    <row r="37" spans="1:30" ht="23.25" customHeight="1" x14ac:dyDescent="0.2">
      <c r="A37" s="16"/>
      <c r="B37" s="20"/>
      <c r="C37" s="20"/>
      <c r="D37" s="20"/>
      <c r="E37" s="20"/>
      <c r="F37" s="20"/>
      <c r="G37" s="20"/>
      <c r="H37" s="20"/>
      <c r="I37" s="16"/>
      <c r="J37" s="16"/>
      <c r="K37" s="8"/>
      <c r="L37" s="14"/>
      <c r="M37" s="8"/>
      <c r="N37" s="8"/>
      <c r="O37" s="8"/>
      <c r="P37" s="8"/>
      <c r="Q37" s="8"/>
      <c r="R37" s="8"/>
      <c r="S37" s="8"/>
      <c r="T37" s="8"/>
      <c r="U37" s="5"/>
      <c r="V37" s="5"/>
      <c r="W37" s="5"/>
      <c r="X37" s="5"/>
      <c r="Y37" s="5"/>
      <c r="Z37" s="5"/>
      <c r="AA37" s="5"/>
      <c r="AB37" s="6"/>
      <c r="AC37" s="6"/>
      <c r="AD37" s="6"/>
    </row>
    <row r="38" spans="1:30" ht="23.25" customHeight="1" x14ac:dyDescent="0.2">
      <c r="A38" s="16" t="s">
        <v>21</v>
      </c>
      <c r="B38" s="20"/>
      <c r="C38" s="20"/>
      <c r="D38" s="20"/>
      <c r="E38" s="20"/>
      <c r="F38" s="20"/>
      <c r="G38" s="20"/>
      <c r="H38" s="20"/>
      <c r="I38" s="16"/>
      <c r="J38" s="16"/>
      <c r="K38" s="8"/>
      <c r="L38" s="14"/>
      <c r="M38" s="8"/>
      <c r="N38" s="8"/>
      <c r="O38" s="8"/>
      <c r="P38" s="8"/>
      <c r="Q38" s="8"/>
      <c r="R38" s="8"/>
      <c r="S38" s="8"/>
      <c r="T38" s="8"/>
      <c r="U38" s="5"/>
      <c r="V38" s="5"/>
      <c r="W38" s="5"/>
      <c r="X38" s="5"/>
      <c r="Y38" s="5"/>
      <c r="Z38" s="5"/>
      <c r="AA38" s="5"/>
      <c r="AB38" s="6"/>
      <c r="AC38" s="6"/>
      <c r="AD38" s="6"/>
    </row>
    <row r="39" spans="1:30" ht="23.25" customHeight="1" x14ac:dyDescent="0.2">
      <c r="A39" s="16"/>
      <c r="B39" s="21"/>
      <c r="C39" s="21"/>
      <c r="D39" s="21"/>
      <c r="E39" s="21"/>
      <c r="F39" s="21"/>
      <c r="G39" s="21"/>
      <c r="H39" s="21"/>
      <c r="I39" s="16"/>
      <c r="J39" s="16"/>
      <c r="K39" s="8"/>
      <c r="L39" s="19"/>
      <c r="M39" s="19"/>
      <c r="N39" s="19"/>
      <c r="O39" s="19"/>
      <c r="P39" s="19"/>
      <c r="Q39" s="8"/>
      <c r="R39" s="8"/>
      <c r="S39" s="8"/>
      <c r="T39" s="8"/>
      <c r="U39" s="5"/>
      <c r="V39" s="5"/>
      <c r="W39" s="5"/>
      <c r="X39" s="5"/>
      <c r="Y39" s="8"/>
      <c r="Z39" s="5"/>
      <c r="AA39" s="5"/>
      <c r="AB39" s="6"/>
      <c r="AC39" s="6"/>
      <c r="AD39" s="6"/>
    </row>
    <row r="44" spans="1:30" ht="23.25" customHeight="1" x14ac:dyDescent="0.2">
      <c r="W44" s="18"/>
    </row>
    <row r="45" spans="1:30" ht="23.25" customHeight="1" x14ac:dyDescent="0.2">
      <c r="A45" s="139" t="s">
        <v>14</v>
      </c>
      <c r="B45" s="139"/>
      <c r="C45" s="139"/>
      <c r="D45" s="139"/>
      <c r="E45" s="139"/>
      <c r="F45" s="59"/>
      <c r="G45" s="59"/>
      <c r="H45" s="59"/>
      <c r="I45" s="59"/>
      <c r="J45" s="17"/>
      <c r="K45" s="152"/>
      <c r="L45" s="152"/>
      <c r="M45" s="13"/>
      <c r="N45" s="13"/>
      <c r="O45" s="14"/>
      <c r="P45" s="14"/>
      <c r="Q45" s="15"/>
      <c r="R45" s="15"/>
      <c r="S45" s="11"/>
      <c r="T45" s="11"/>
      <c r="U45" s="11"/>
      <c r="V45" s="11"/>
      <c r="W45" s="11"/>
      <c r="X45" s="11"/>
      <c r="Y45" s="11"/>
      <c r="Z45" s="11"/>
      <c r="AA45" s="11"/>
      <c r="AB45" s="6"/>
      <c r="AC45" s="6"/>
      <c r="AD45" s="6"/>
    </row>
    <row r="46" spans="1:30" ht="23.25" customHeight="1" x14ac:dyDescent="0.2">
      <c r="A46" s="12"/>
      <c r="B46" s="12"/>
      <c r="C46" s="12"/>
      <c r="D46" s="12"/>
      <c r="E46" s="12"/>
      <c r="F46" s="12"/>
      <c r="G46" s="12"/>
      <c r="H46" s="12"/>
      <c r="I46" s="12"/>
      <c r="K46" s="10"/>
      <c r="L46" s="10"/>
      <c r="M46" s="13"/>
      <c r="N46" s="13"/>
      <c r="O46" s="14"/>
      <c r="P46" s="14"/>
      <c r="Q46" s="14"/>
      <c r="R46" s="14"/>
      <c r="S46" s="11"/>
      <c r="T46" s="11"/>
      <c r="U46" s="11"/>
      <c r="V46" s="11"/>
      <c r="W46" s="11"/>
      <c r="X46" s="11"/>
      <c r="Y46" s="11"/>
      <c r="Z46" s="11"/>
      <c r="AA46" s="11"/>
      <c r="AB46" s="6"/>
      <c r="AC46" s="6"/>
      <c r="AD46" s="6"/>
    </row>
    <row r="47" spans="1:30" ht="23.25" customHeight="1" x14ac:dyDescent="0.2">
      <c r="A47" s="151" t="s">
        <v>96</v>
      </c>
      <c r="B47" s="151"/>
      <c r="C47" s="151"/>
      <c r="D47" s="151"/>
      <c r="E47" s="151"/>
      <c r="F47" s="60"/>
      <c r="G47" s="60"/>
      <c r="H47" s="60"/>
      <c r="I47" s="60"/>
      <c r="K47" s="10"/>
      <c r="L47" s="10"/>
      <c r="M47" s="10"/>
      <c r="N47" s="10"/>
      <c r="X47" s="6"/>
      <c r="Y47" s="7"/>
      <c r="AB47" s="6"/>
      <c r="AC47" s="6"/>
      <c r="AD47" s="6"/>
    </row>
    <row r="48" spans="1:30" ht="23.25" customHeight="1" x14ac:dyDescent="0.2">
      <c r="A48" s="139" t="s">
        <v>97</v>
      </c>
      <c r="B48" s="139"/>
      <c r="C48" s="139"/>
      <c r="D48" s="139"/>
      <c r="E48" s="139"/>
      <c r="F48" s="59"/>
      <c r="G48" s="59"/>
      <c r="H48" s="59"/>
      <c r="I48" s="59"/>
      <c r="K48" s="10"/>
      <c r="L48" s="11"/>
      <c r="U48" s="13"/>
      <c r="V48" s="13"/>
      <c r="W48" s="13"/>
      <c r="X48" s="13"/>
      <c r="Y48" s="7"/>
      <c r="AB48" s="6"/>
      <c r="AC48" s="6"/>
      <c r="AD48" s="6"/>
    </row>
    <row r="49" spans="1:5" ht="23.25" customHeight="1" x14ac:dyDescent="0.2">
      <c r="A49" s="59"/>
      <c r="B49" s="59"/>
      <c r="C49" s="59"/>
      <c r="D49" s="59"/>
      <c r="E49" s="59"/>
    </row>
    <row r="50" spans="1:5" ht="23.25" customHeight="1" x14ac:dyDescent="0.2"/>
    <row r="51" spans="1:5" ht="23.25" customHeight="1" x14ac:dyDescent="0.2"/>
    <row r="52" spans="1:5" ht="23.25" customHeight="1" x14ac:dyDescent="0.2"/>
    <row r="53" spans="1:5" ht="23.25" customHeight="1" x14ac:dyDescent="0.2"/>
    <row r="54" spans="1:5" ht="23.25" customHeight="1" x14ac:dyDescent="0.2"/>
    <row r="55" spans="1:5" ht="23.25" customHeight="1" x14ac:dyDescent="0.2"/>
    <row r="56" spans="1:5" ht="23.25" customHeight="1" x14ac:dyDescent="0.2"/>
    <row r="57" spans="1:5" ht="23.25" customHeight="1" x14ac:dyDescent="0.2"/>
    <row r="58" spans="1:5" ht="23.25" customHeight="1" x14ac:dyDescent="0.2"/>
    <row r="59" spans="1:5" ht="23.25" customHeight="1" x14ac:dyDescent="0.2"/>
    <row r="60" spans="1:5" ht="23.25" customHeight="1" x14ac:dyDescent="0.2"/>
    <row r="61" spans="1:5" ht="23.25" customHeight="1" x14ac:dyDescent="0.2"/>
    <row r="62" spans="1:5" ht="23.25" customHeight="1" x14ac:dyDescent="0.2"/>
    <row r="63" spans="1:5" ht="23.25" customHeight="1" x14ac:dyDescent="0.2"/>
    <row r="64" spans="1:5" ht="23.25" customHeight="1" x14ac:dyDescent="0.2"/>
    <row r="65" ht="23.25" customHeight="1" x14ac:dyDescent="0.2"/>
    <row r="66" ht="23.25" customHeight="1" x14ac:dyDescent="0.2"/>
    <row r="67" ht="23.25" customHeight="1" x14ac:dyDescent="0.2"/>
    <row r="68" ht="23.25" customHeight="1" x14ac:dyDescent="0.2"/>
    <row r="69" ht="23.25" customHeight="1" x14ac:dyDescent="0.2"/>
    <row r="70" ht="23.25" customHeight="1" x14ac:dyDescent="0.2"/>
    <row r="71" ht="23.25" customHeight="1" x14ac:dyDescent="0.2"/>
    <row r="72" ht="23.25" customHeight="1" x14ac:dyDescent="0.2"/>
    <row r="73" ht="23.25" customHeight="1" x14ac:dyDescent="0.2"/>
    <row r="74" ht="23.25" customHeight="1" x14ac:dyDescent="0.2"/>
    <row r="75" ht="23.25" customHeight="1" x14ac:dyDescent="0.2"/>
    <row r="76" ht="23.25" customHeight="1" x14ac:dyDescent="0.2"/>
    <row r="77" ht="23.25" customHeight="1" x14ac:dyDescent="0.2"/>
    <row r="78" ht="23.25" customHeight="1" x14ac:dyDescent="0.2"/>
    <row r="79" ht="23.25" customHeight="1" x14ac:dyDescent="0.2"/>
    <row r="80" ht="23.25" customHeight="1" x14ac:dyDescent="0.2"/>
    <row r="81" ht="23.25" customHeight="1" x14ac:dyDescent="0.2"/>
    <row r="82" ht="23.25" customHeight="1" x14ac:dyDescent="0.2"/>
    <row r="83" ht="23.25" customHeight="1" x14ac:dyDescent="0.2"/>
    <row r="84" ht="23.25" customHeight="1" x14ac:dyDescent="0.2"/>
    <row r="85" ht="23.25" customHeight="1" x14ac:dyDescent="0.2"/>
    <row r="86" ht="23.25" customHeight="1" x14ac:dyDescent="0.2"/>
    <row r="87" ht="23.25" customHeight="1" x14ac:dyDescent="0.2"/>
    <row r="88" ht="23.25" customHeight="1" x14ac:dyDescent="0.2"/>
    <row r="89" ht="23.25" customHeight="1" x14ac:dyDescent="0.2"/>
    <row r="90" ht="23.25" customHeight="1" x14ac:dyDescent="0.2"/>
    <row r="91" ht="23.25" customHeight="1" x14ac:dyDescent="0.2"/>
    <row r="92" ht="23.25" customHeight="1" x14ac:dyDescent="0.2"/>
    <row r="93" ht="23.25" customHeight="1" x14ac:dyDescent="0.2"/>
    <row r="94" ht="23.25" customHeight="1" x14ac:dyDescent="0.2"/>
    <row r="95" ht="23.25" customHeight="1" x14ac:dyDescent="0.2"/>
    <row r="96" ht="23.25" customHeight="1" x14ac:dyDescent="0.2"/>
    <row r="97" ht="23.25" customHeight="1" x14ac:dyDescent="0.2"/>
    <row r="98" ht="23.25" customHeight="1" x14ac:dyDescent="0.2"/>
    <row r="99" ht="23.25" customHeight="1" x14ac:dyDescent="0.2"/>
    <row r="100" ht="23.25" customHeight="1" x14ac:dyDescent="0.2"/>
    <row r="101" ht="23.25" customHeight="1" x14ac:dyDescent="0.2"/>
    <row r="102" ht="23.25" customHeight="1" x14ac:dyDescent="0.2"/>
    <row r="103" ht="23.25" customHeight="1" x14ac:dyDescent="0.2"/>
    <row r="104" ht="23.25" customHeight="1" x14ac:dyDescent="0.2"/>
    <row r="105" ht="23.25" customHeight="1" x14ac:dyDescent="0.2"/>
    <row r="106" ht="30" customHeight="1" x14ac:dyDescent="0.2"/>
  </sheetData>
  <mergeCells count="27">
    <mergeCell ref="AA6:AB6"/>
    <mergeCell ref="AB16:AB17"/>
    <mergeCell ref="A4:B4"/>
    <mergeCell ref="I4:Z4"/>
    <mergeCell ref="AA4:AB4"/>
    <mergeCell ref="S16:T16"/>
    <mergeCell ref="A16:A17"/>
    <mergeCell ref="M16:N16"/>
    <mergeCell ref="A7:B7"/>
    <mergeCell ref="I7:Z7"/>
    <mergeCell ref="AA7:AB7"/>
    <mergeCell ref="A8:AB8"/>
    <mergeCell ref="A5:B5"/>
    <mergeCell ref="I5:Z5"/>
    <mergeCell ref="AA5:AB5"/>
    <mergeCell ref="A6:B6"/>
    <mergeCell ref="I6:Z6"/>
    <mergeCell ref="A48:E48"/>
    <mergeCell ref="U16:AA16"/>
    <mergeCell ref="L32:M32"/>
    <mergeCell ref="A45:E45"/>
    <mergeCell ref="K45:L45"/>
    <mergeCell ref="A47:E47"/>
    <mergeCell ref="I16:I17"/>
    <mergeCell ref="Q16:R16"/>
    <mergeCell ref="G16:G17"/>
    <mergeCell ref="O16:P16"/>
  </mergeCells>
  <phoneticPr fontId="21" type="noConversion"/>
  <hyperlinks>
    <hyperlink ref="B18" location="BL.255!A1" display="BL.255"/>
    <hyperlink ref="B21" location="BL.259!A1" display="BL.259"/>
    <hyperlink ref="B24" location="BL.260!A1" display="BL.260"/>
    <hyperlink ref="B27" location="BL.267!A1" display="BL.267"/>
  </hyperlinks>
  <pageMargins left="0.75" right="0.75" top="1" bottom="1" header="0.5" footer="0.5"/>
  <pageSetup paperSize="9" scale="65" orientation="landscape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5" workbookViewId="0">
      <selection activeCell="A39" sqref="A39"/>
    </sheetView>
  </sheetViews>
  <sheetFormatPr defaultRowHeight="12.75" x14ac:dyDescent="0.2"/>
  <cols>
    <col min="1" max="1" width="11.140625" style="67" customWidth="1"/>
    <col min="2" max="2" width="20.5703125" style="67" bestFit="1" customWidth="1"/>
    <col min="3" max="3" width="16.42578125" style="67" customWidth="1"/>
    <col min="4" max="4" width="15.140625" style="67" customWidth="1"/>
    <col min="5" max="16384" width="9.140625" style="67"/>
  </cols>
  <sheetData>
    <row r="1" spans="1:6" x14ac:dyDescent="0.2">
      <c r="A1" s="66"/>
      <c r="B1" s="66"/>
      <c r="C1" s="66"/>
      <c r="D1" s="66"/>
      <c r="E1" s="66"/>
      <c r="F1" s="66"/>
    </row>
    <row r="2" spans="1:6" x14ac:dyDescent="0.2">
      <c r="A2" s="66"/>
      <c r="B2" s="66"/>
      <c r="C2" s="66"/>
      <c r="D2" s="66"/>
      <c r="E2" s="66"/>
      <c r="F2" s="66"/>
    </row>
    <row r="3" spans="1:6" x14ac:dyDescent="0.2">
      <c r="A3" s="66"/>
      <c r="B3" s="66"/>
      <c r="C3" s="66"/>
      <c r="D3" s="66"/>
      <c r="E3" s="66"/>
      <c r="F3" s="66"/>
    </row>
    <row r="4" spans="1:6" ht="15" customHeight="1" x14ac:dyDescent="0.2">
      <c r="A4" s="154" t="s">
        <v>58</v>
      </c>
      <c r="B4" s="154"/>
      <c r="C4" s="154"/>
      <c r="D4" s="154"/>
      <c r="E4" s="155" t="s">
        <v>100</v>
      </c>
      <c r="F4" s="155"/>
    </row>
    <row r="5" spans="1:6" ht="12.75" customHeight="1" thickBot="1" x14ac:dyDescent="0.25">
      <c r="A5" s="69"/>
      <c r="B5" s="69"/>
      <c r="C5" s="69"/>
      <c r="D5" s="69"/>
      <c r="E5" s="70"/>
      <c r="F5" s="70"/>
    </row>
    <row r="6" spans="1:6" ht="13.5" thickTop="1" x14ac:dyDescent="0.2">
      <c r="A6" s="71"/>
      <c r="B6" s="71"/>
      <c r="C6" s="71"/>
      <c r="D6" s="71"/>
      <c r="E6" s="71"/>
      <c r="F6" s="68"/>
    </row>
    <row r="7" spans="1:6" x14ac:dyDescent="0.2">
      <c r="A7" s="156" t="s">
        <v>59</v>
      </c>
      <c r="B7" s="156"/>
      <c r="C7" s="156"/>
      <c r="D7" s="156"/>
      <c r="E7" s="156"/>
      <c r="F7" s="156"/>
    </row>
    <row r="8" spans="1:6" x14ac:dyDescent="0.2">
      <c r="A8" s="157"/>
      <c r="B8" s="157"/>
      <c r="C8" s="157"/>
      <c r="D8" s="157"/>
      <c r="E8" s="73"/>
      <c r="F8" s="74"/>
    </row>
    <row r="9" spans="1:6" x14ac:dyDescent="0.2">
      <c r="A9" s="75" t="s">
        <v>60</v>
      </c>
      <c r="B9" s="76"/>
      <c r="C9" s="77" t="s">
        <v>116</v>
      </c>
      <c r="D9" s="77"/>
      <c r="E9" s="77"/>
      <c r="F9" s="77"/>
    </row>
    <row r="10" spans="1:6" x14ac:dyDescent="0.2">
      <c r="A10" s="75" t="s">
        <v>61</v>
      </c>
      <c r="B10" s="76"/>
      <c r="C10" s="77" t="s">
        <v>117</v>
      </c>
      <c r="D10" s="77"/>
      <c r="E10" s="77"/>
      <c r="F10" s="77"/>
    </row>
    <row r="11" spans="1:6" x14ac:dyDescent="0.2">
      <c r="A11" s="75" t="s">
        <v>62</v>
      </c>
      <c r="B11" s="76"/>
      <c r="C11" s="77" t="s">
        <v>63</v>
      </c>
      <c r="D11" s="77"/>
      <c r="E11" s="77"/>
      <c r="F11" s="77"/>
    </row>
    <row r="12" spans="1:6" x14ac:dyDescent="0.2">
      <c r="A12" s="75" t="s">
        <v>64</v>
      </c>
      <c r="B12" s="76"/>
      <c r="C12" s="77" t="s">
        <v>106</v>
      </c>
      <c r="D12" s="77"/>
      <c r="E12" s="77"/>
      <c r="F12" s="77"/>
    </row>
    <row r="13" spans="1:6" x14ac:dyDescent="0.2">
      <c r="A13" s="75" t="s">
        <v>65</v>
      </c>
      <c r="B13" s="76"/>
      <c r="C13" s="120" t="s">
        <v>118</v>
      </c>
      <c r="D13" s="77"/>
      <c r="E13" s="77"/>
      <c r="F13" s="77"/>
    </row>
    <row r="14" spans="1:6" x14ac:dyDescent="0.2">
      <c r="A14" s="75" t="s">
        <v>66</v>
      </c>
      <c r="B14" s="26"/>
      <c r="C14" s="75" t="s">
        <v>119</v>
      </c>
      <c r="D14" s="75"/>
    </row>
    <row r="15" spans="1:6" x14ac:dyDescent="0.2">
      <c r="A15" s="75" t="s">
        <v>67</v>
      </c>
      <c r="B15" s="26"/>
      <c r="C15" s="121" t="s">
        <v>120</v>
      </c>
      <c r="D15" s="75"/>
    </row>
    <row r="16" spans="1:6" x14ac:dyDescent="0.2">
      <c r="A16" s="75" t="s">
        <v>68</v>
      </c>
      <c r="B16" s="26"/>
      <c r="C16" s="75" t="s">
        <v>107</v>
      </c>
      <c r="D16" s="75"/>
    </row>
    <row r="17" spans="1:9" x14ac:dyDescent="0.2">
      <c r="A17" s="78" t="s">
        <v>69</v>
      </c>
      <c r="B17" s="72"/>
      <c r="C17" s="75" t="s">
        <v>121</v>
      </c>
      <c r="D17" s="78"/>
      <c r="E17" s="25"/>
      <c r="F17" s="25"/>
    </row>
    <row r="18" spans="1:9" x14ac:dyDescent="0.2">
      <c r="A18" s="78" t="s">
        <v>70</v>
      </c>
      <c r="B18" s="72"/>
      <c r="C18" s="75" t="s">
        <v>101</v>
      </c>
      <c r="D18" s="78"/>
      <c r="E18" s="25"/>
      <c r="F18" s="25"/>
    </row>
    <row r="19" spans="1:9" ht="13.5" thickBot="1" x14ac:dyDescent="0.25">
      <c r="A19" s="79"/>
      <c r="B19" s="80"/>
      <c r="C19" s="79"/>
      <c r="D19" s="79"/>
      <c r="E19" s="81"/>
      <c r="F19" s="81"/>
      <c r="I19" s="75"/>
    </row>
    <row r="20" spans="1:9" x14ac:dyDescent="0.2">
      <c r="A20" s="78"/>
      <c r="B20" s="72"/>
      <c r="C20" s="78"/>
      <c r="D20" s="78"/>
      <c r="E20" s="25"/>
      <c r="F20" s="25"/>
    </row>
    <row r="21" spans="1:9" x14ac:dyDescent="0.2">
      <c r="A21" s="78"/>
      <c r="B21" s="72"/>
      <c r="C21" s="78"/>
      <c r="D21" s="78"/>
      <c r="E21" s="25"/>
      <c r="F21" s="25"/>
    </row>
    <row r="22" spans="1:9" x14ac:dyDescent="0.2">
      <c r="A22" s="78"/>
      <c r="B22" s="72"/>
      <c r="C22" s="78"/>
      <c r="D22" s="78"/>
      <c r="E22" s="25"/>
      <c r="F22" s="25"/>
    </row>
    <row r="23" spans="1:9" x14ac:dyDescent="0.2">
      <c r="A23" s="82" t="s">
        <v>104</v>
      </c>
      <c r="B23" s="26"/>
      <c r="C23" s="75"/>
      <c r="D23" s="75"/>
    </row>
    <row r="24" spans="1:9" x14ac:dyDescent="0.2">
      <c r="A24" s="75"/>
      <c r="B24" s="83" t="s">
        <v>71</v>
      </c>
      <c r="C24" s="82"/>
      <c r="D24" s="158" t="s">
        <v>72</v>
      </c>
      <c r="E24" s="158"/>
      <c r="F24" s="82" t="s">
        <v>27</v>
      </c>
    </row>
    <row r="25" spans="1:9" x14ac:dyDescent="0.2">
      <c r="A25" s="75"/>
      <c r="B25" s="84" t="s">
        <v>73</v>
      </c>
      <c r="C25" s="26" t="s">
        <v>74</v>
      </c>
      <c r="D25" s="85">
        <v>15.96</v>
      </c>
      <c r="F25" s="75" t="s">
        <v>85</v>
      </c>
    </row>
    <row r="26" spans="1:9" x14ac:dyDescent="0.2">
      <c r="A26" s="75"/>
      <c r="B26" s="84" t="s">
        <v>75</v>
      </c>
      <c r="C26" s="26" t="s">
        <v>76</v>
      </c>
      <c r="D26" s="86">
        <v>11.28</v>
      </c>
      <c r="F26" s="75" t="s">
        <v>86</v>
      </c>
    </row>
    <row r="27" spans="1:9" x14ac:dyDescent="0.2">
      <c r="A27" s="75"/>
      <c r="B27" s="84" t="s">
        <v>77</v>
      </c>
      <c r="C27" s="26" t="s">
        <v>76</v>
      </c>
      <c r="D27" s="85">
        <v>5.88</v>
      </c>
      <c r="F27" s="75" t="s">
        <v>86</v>
      </c>
    </row>
    <row r="28" spans="1:9" x14ac:dyDescent="0.2">
      <c r="A28" s="75"/>
      <c r="B28" s="84" t="s">
        <v>78</v>
      </c>
      <c r="C28" s="26" t="s">
        <v>76</v>
      </c>
      <c r="D28" s="85">
        <v>38.97</v>
      </c>
      <c r="F28" s="75" t="s">
        <v>86</v>
      </c>
    </row>
    <row r="29" spans="1:9" x14ac:dyDescent="0.2">
      <c r="A29" s="75"/>
      <c r="B29" s="84" t="s">
        <v>79</v>
      </c>
      <c r="C29" s="26" t="s">
        <v>76</v>
      </c>
      <c r="D29" s="85">
        <f>100-D26-D27-D28</f>
        <v>43.870000000000005</v>
      </c>
      <c r="F29" s="75" t="s">
        <v>86</v>
      </c>
    </row>
    <row r="30" spans="1:9" x14ac:dyDescent="0.2">
      <c r="A30" s="75"/>
      <c r="B30" s="84" t="s">
        <v>80</v>
      </c>
      <c r="C30" s="26" t="s">
        <v>76</v>
      </c>
      <c r="D30" s="85">
        <v>0.28999999999999998</v>
      </c>
      <c r="F30" s="75" t="s">
        <v>88</v>
      </c>
    </row>
    <row r="31" spans="1:9" x14ac:dyDescent="0.2">
      <c r="A31" s="75"/>
      <c r="B31" s="84" t="s">
        <v>81</v>
      </c>
      <c r="C31" s="26" t="s">
        <v>76</v>
      </c>
      <c r="D31" s="87">
        <v>6326</v>
      </c>
      <c r="F31" s="75" t="s">
        <v>87</v>
      </c>
    </row>
    <row r="32" spans="1:9" x14ac:dyDescent="0.2">
      <c r="A32" s="75"/>
      <c r="B32" s="84" t="s">
        <v>81</v>
      </c>
      <c r="C32" s="26" t="s">
        <v>82</v>
      </c>
      <c r="D32" s="88">
        <f>D31*100/(100-D26)</f>
        <v>7130.2975653742114</v>
      </c>
      <c r="F32" s="75" t="s">
        <v>87</v>
      </c>
    </row>
    <row r="33" spans="1:6" x14ac:dyDescent="0.2">
      <c r="A33" s="75"/>
      <c r="B33" s="84" t="s">
        <v>81</v>
      </c>
      <c r="C33" s="26" t="s">
        <v>74</v>
      </c>
      <c r="D33" s="88">
        <f>D31*(100-D25)/(100-D26)</f>
        <v>5992.3020739404865</v>
      </c>
      <c r="F33" s="75" t="s">
        <v>87</v>
      </c>
    </row>
    <row r="34" spans="1:6" ht="13.5" customHeight="1" x14ac:dyDescent="0.2">
      <c r="A34" s="75"/>
      <c r="B34" s="84" t="s">
        <v>81</v>
      </c>
      <c r="C34" s="26" t="s">
        <v>83</v>
      </c>
      <c r="D34" s="88">
        <f>D31*100/(100-D26-D27)</f>
        <v>7636.4075325929498</v>
      </c>
      <c r="F34" s="75" t="s">
        <v>87</v>
      </c>
    </row>
    <row r="38" spans="1:6" x14ac:dyDescent="0.2">
      <c r="A38" s="75" t="s">
        <v>122</v>
      </c>
    </row>
    <row r="39" spans="1:6" x14ac:dyDescent="0.2">
      <c r="A39" s="75" t="s">
        <v>84</v>
      </c>
    </row>
    <row r="45" spans="1:6" x14ac:dyDescent="0.2">
      <c r="A45" s="158" t="s">
        <v>98</v>
      </c>
      <c r="B45" s="158"/>
    </row>
    <row r="46" spans="1:6" x14ac:dyDescent="0.2">
      <c r="A46" s="153" t="s">
        <v>99</v>
      </c>
      <c r="B46" s="153"/>
    </row>
  </sheetData>
  <mergeCells count="7">
    <mergeCell ref="A46:B46"/>
    <mergeCell ref="A4:D4"/>
    <mergeCell ref="E4:F4"/>
    <mergeCell ref="A7:F7"/>
    <mergeCell ref="A8:D8"/>
    <mergeCell ref="D24:E24"/>
    <mergeCell ref="A45:B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4" workbookViewId="0"/>
  </sheetViews>
  <sheetFormatPr defaultRowHeight="12.75" x14ac:dyDescent="0.2"/>
  <cols>
    <col min="1" max="1" width="11.140625" style="67" customWidth="1"/>
    <col min="2" max="2" width="20.5703125" style="67" bestFit="1" customWidth="1"/>
    <col min="3" max="3" width="16.42578125" style="67" customWidth="1"/>
    <col min="4" max="4" width="15.140625" style="67" customWidth="1"/>
    <col min="5" max="16384" width="9.140625" style="67"/>
  </cols>
  <sheetData>
    <row r="1" spans="1:6" x14ac:dyDescent="0.2">
      <c r="A1" s="66"/>
      <c r="B1" s="66"/>
      <c r="C1" s="66"/>
      <c r="D1" s="66"/>
      <c r="E1" s="66"/>
      <c r="F1" s="66"/>
    </row>
    <row r="2" spans="1:6" x14ac:dyDescent="0.2">
      <c r="A2" s="66"/>
      <c r="B2" s="66"/>
      <c r="C2" s="66"/>
      <c r="D2" s="66"/>
      <c r="E2" s="66"/>
      <c r="F2" s="66"/>
    </row>
    <row r="3" spans="1:6" x14ac:dyDescent="0.2">
      <c r="A3" s="66"/>
      <c r="B3" s="66"/>
      <c r="C3" s="66"/>
      <c r="D3" s="66"/>
      <c r="E3" s="66"/>
      <c r="F3" s="66"/>
    </row>
    <row r="4" spans="1:6" ht="15" customHeight="1" x14ac:dyDescent="0.2">
      <c r="A4" s="154" t="s">
        <v>58</v>
      </c>
      <c r="B4" s="154"/>
      <c r="C4" s="154"/>
      <c r="D4" s="154"/>
      <c r="E4" s="155" t="s">
        <v>100</v>
      </c>
      <c r="F4" s="155"/>
    </row>
    <row r="5" spans="1:6" ht="12.75" customHeight="1" thickBot="1" x14ac:dyDescent="0.25">
      <c r="A5" s="69"/>
      <c r="B5" s="69"/>
      <c r="C5" s="69"/>
      <c r="D5" s="69"/>
      <c r="E5" s="70"/>
      <c r="F5" s="70"/>
    </row>
    <row r="6" spans="1:6" ht="13.5" thickTop="1" x14ac:dyDescent="0.2">
      <c r="A6" s="71"/>
      <c r="B6" s="71"/>
      <c r="C6" s="71"/>
      <c r="D6" s="71"/>
      <c r="E6" s="71"/>
      <c r="F6" s="68"/>
    </row>
    <row r="7" spans="1:6" x14ac:dyDescent="0.2">
      <c r="A7" s="156" t="s">
        <v>59</v>
      </c>
      <c r="B7" s="156"/>
      <c r="C7" s="156"/>
      <c r="D7" s="156"/>
      <c r="E7" s="156"/>
      <c r="F7" s="156"/>
    </row>
    <row r="8" spans="1:6" x14ac:dyDescent="0.2">
      <c r="A8" s="157"/>
      <c r="B8" s="157"/>
      <c r="C8" s="157"/>
      <c r="D8" s="157"/>
      <c r="E8" s="73"/>
      <c r="F8" s="74"/>
    </row>
    <row r="9" spans="1:6" x14ac:dyDescent="0.2">
      <c r="A9" s="75" t="s">
        <v>60</v>
      </c>
      <c r="B9" s="76"/>
      <c r="C9" s="77" t="s">
        <v>129</v>
      </c>
      <c r="D9" s="77"/>
      <c r="E9" s="77"/>
      <c r="F9" s="77"/>
    </row>
    <row r="10" spans="1:6" x14ac:dyDescent="0.2">
      <c r="A10" s="75" t="s">
        <v>61</v>
      </c>
      <c r="B10" s="76"/>
      <c r="C10" s="77" t="s">
        <v>130</v>
      </c>
      <c r="D10" s="77"/>
      <c r="E10" s="77"/>
      <c r="F10" s="77"/>
    </row>
    <row r="11" spans="1:6" x14ac:dyDescent="0.2">
      <c r="A11" s="75" t="s">
        <v>62</v>
      </c>
      <c r="B11" s="76"/>
      <c r="C11" s="77" t="s">
        <v>63</v>
      </c>
      <c r="D11" s="77"/>
      <c r="E11" s="77"/>
      <c r="F11" s="77"/>
    </row>
    <row r="12" spans="1:6" x14ac:dyDescent="0.2">
      <c r="A12" s="75" t="s">
        <v>64</v>
      </c>
      <c r="B12" s="76"/>
      <c r="C12" s="77" t="s">
        <v>106</v>
      </c>
      <c r="D12" s="77"/>
      <c r="E12" s="77"/>
      <c r="F12" s="77"/>
    </row>
    <row r="13" spans="1:6" x14ac:dyDescent="0.2">
      <c r="A13" s="75" t="s">
        <v>65</v>
      </c>
      <c r="B13" s="76"/>
      <c r="C13" s="120" t="s">
        <v>131</v>
      </c>
      <c r="D13" s="77"/>
      <c r="E13" s="77"/>
      <c r="F13" s="77"/>
    </row>
    <row r="14" spans="1:6" x14ac:dyDescent="0.2">
      <c r="A14" s="75" t="s">
        <v>66</v>
      </c>
      <c r="B14" s="26"/>
      <c r="C14" s="75" t="s">
        <v>132</v>
      </c>
      <c r="D14" s="75"/>
    </row>
    <row r="15" spans="1:6" x14ac:dyDescent="0.2">
      <c r="A15" s="75" t="s">
        <v>67</v>
      </c>
      <c r="B15" s="26"/>
      <c r="C15" s="121" t="s">
        <v>133</v>
      </c>
      <c r="D15" s="75"/>
    </row>
    <row r="16" spans="1:6" x14ac:dyDescent="0.2">
      <c r="A16" s="75" t="s">
        <v>68</v>
      </c>
      <c r="B16" s="26"/>
      <c r="C16" s="75" t="s">
        <v>107</v>
      </c>
      <c r="D16" s="75"/>
    </row>
    <row r="17" spans="1:9" x14ac:dyDescent="0.2">
      <c r="A17" s="78" t="s">
        <v>69</v>
      </c>
      <c r="B17" s="72"/>
      <c r="C17" s="75" t="s">
        <v>121</v>
      </c>
      <c r="D17" s="78"/>
      <c r="E17" s="25"/>
      <c r="F17" s="25"/>
    </row>
    <row r="18" spans="1:9" x14ac:dyDescent="0.2">
      <c r="A18" s="78" t="s">
        <v>70</v>
      </c>
      <c r="B18" s="72"/>
      <c r="C18" s="75" t="s">
        <v>101</v>
      </c>
      <c r="D18" s="78"/>
      <c r="E18" s="25"/>
      <c r="F18" s="25"/>
    </row>
    <row r="19" spans="1:9" ht="13.5" thickBot="1" x14ac:dyDescent="0.25">
      <c r="A19" s="79"/>
      <c r="B19" s="80"/>
      <c r="C19" s="79"/>
      <c r="D19" s="79"/>
      <c r="E19" s="81"/>
      <c r="F19" s="81"/>
      <c r="I19" s="75"/>
    </row>
    <row r="20" spans="1:9" x14ac:dyDescent="0.2">
      <c r="A20" s="78"/>
      <c r="B20" s="72"/>
      <c r="C20" s="78"/>
      <c r="D20" s="78"/>
      <c r="E20" s="25"/>
      <c r="F20" s="25"/>
    </row>
    <row r="21" spans="1:9" x14ac:dyDescent="0.2">
      <c r="A21" s="78"/>
      <c r="B21" s="72"/>
      <c r="C21" s="78"/>
      <c r="D21" s="78"/>
      <c r="E21" s="25"/>
      <c r="F21" s="25"/>
    </row>
    <row r="22" spans="1:9" x14ac:dyDescent="0.2">
      <c r="A22" s="78"/>
      <c r="B22" s="72"/>
      <c r="C22" s="78"/>
      <c r="D22" s="78"/>
      <c r="E22" s="25"/>
      <c r="F22" s="25"/>
    </row>
    <row r="23" spans="1:9" x14ac:dyDescent="0.2">
      <c r="A23" s="82" t="s">
        <v>104</v>
      </c>
      <c r="B23" s="26"/>
      <c r="C23" s="75"/>
      <c r="D23" s="75"/>
    </row>
    <row r="24" spans="1:9" x14ac:dyDescent="0.2">
      <c r="A24" s="75"/>
      <c r="B24" s="83" t="s">
        <v>71</v>
      </c>
      <c r="C24" s="82"/>
      <c r="D24" s="158" t="s">
        <v>72</v>
      </c>
      <c r="E24" s="158"/>
      <c r="F24" s="82" t="s">
        <v>27</v>
      </c>
    </row>
    <row r="25" spans="1:9" x14ac:dyDescent="0.2">
      <c r="A25" s="75"/>
      <c r="B25" s="84" t="s">
        <v>73</v>
      </c>
      <c r="C25" s="26" t="s">
        <v>74</v>
      </c>
      <c r="D25" s="85">
        <v>15.65</v>
      </c>
      <c r="F25" s="75" t="s">
        <v>85</v>
      </c>
    </row>
    <row r="26" spans="1:9" x14ac:dyDescent="0.2">
      <c r="A26" s="75"/>
      <c r="B26" s="84" t="s">
        <v>75</v>
      </c>
      <c r="C26" s="26" t="s">
        <v>76</v>
      </c>
      <c r="D26" s="86">
        <v>11.26</v>
      </c>
      <c r="F26" s="75" t="s">
        <v>86</v>
      </c>
    </row>
    <row r="27" spans="1:9" x14ac:dyDescent="0.2">
      <c r="A27" s="75"/>
      <c r="B27" s="84" t="s">
        <v>77</v>
      </c>
      <c r="C27" s="26" t="s">
        <v>76</v>
      </c>
      <c r="D27" s="85">
        <v>5.59</v>
      </c>
      <c r="F27" s="75" t="s">
        <v>86</v>
      </c>
    </row>
    <row r="28" spans="1:9" x14ac:dyDescent="0.2">
      <c r="A28" s="75"/>
      <c r="B28" s="84" t="s">
        <v>78</v>
      </c>
      <c r="C28" s="26" t="s">
        <v>76</v>
      </c>
      <c r="D28" s="85">
        <v>40.369999999999997</v>
      </c>
      <c r="F28" s="75" t="s">
        <v>86</v>
      </c>
    </row>
    <row r="29" spans="1:9" x14ac:dyDescent="0.2">
      <c r="A29" s="75"/>
      <c r="B29" s="84" t="s">
        <v>79</v>
      </c>
      <c r="C29" s="26" t="s">
        <v>76</v>
      </c>
      <c r="D29" s="85">
        <f>100-D26-D27-D28</f>
        <v>42.779999999999994</v>
      </c>
      <c r="F29" s="75" t="s">
        <v>86</v>
      </c>
    </row>
    <row r="30" spans="1:9" x14ac:dyDescent="0.2">
      <c r="A30" s="75"/>
      <c r="B30" s="84" t="s">
        <v>80</v>
      </c>
      <c r="C30" s="26" t="s">
        <v>76</v>
      </c>
      <c r="D30" s="85">
        <v>0.28999999999999998</v>
      </c>
      <c r="F30" s="75" t="s">
        <v>88</v>
      </c>
    </row>
    <row r="31" spans="1:9" x14ac:dyDescent="0.2">
      <c r="A31" s="75"/>
      <c r="B31" s="84" t="s">
        <v>81</v>
      </c>
      <c r="C31" s="26" t="s">
        <v>76</v>
      </c>
      <c r="D31" s="87">
        <v>6411</v>
      </c>
      <c r="F31" s="75" t="s">
        <v>87</v>
      </c>
    </row>
    <row r="32" spans="1:9" x14ac:dyDescent="0.2">
      <c r="A32" s="75"/>
      <c r="B32" s="84" t="s">
        <v>81</v>
      </c>
      <c r="C32" s="26" t="s">
        <v>82</v>
      </c>
      <c r="D32" s="88">
        <f>D31*100/(100-D26)</f>
        <v>7224.4759972954707</v>
      </c>
      <c r="F32" s="75" t="s">
        <v>87</v>
      </c>
    </row>
    <row r="33" spans="1:6" x14ac:dyDescent="0.2">
      <c r="A33" s="75"/>
      <c r="B33" s="84" t="s">
        <v>81</v>
      </c>
      <c r="C33" s="26" t="s">
        <v>74</v>
      </c>
      <c r="D33" s="88">
        <f>D31*(100-D25)/(100-D26)</f>
        <v>6093.8455037187287</v>
      </c>
      <c r="F33" s="75" t="s">
        <v>87</v>
      </c>
    </row>
    <row r="34" spans="1:6" ht="13.5" customHeight="1" x14ac:dyDescent="0.2">
      <c r="A34" s="75"/>
      <c r="B34" s="84" t="s">
        <v>81</v>
      </c>
      <c r="C34" s="26" t="s">
        <v>83</v>
      </c>
      <c r="D34" s="88">
        <f>D31*100/(100-D26-D27)</f>
        <v>7710.1623571858099</v>
      </c>
      <c r="F34" s="75" t="s">
        <v>87</v>
      </c>
    </row>
    <row r="38" spans="1:6" x14ac:dyDescent="0.2">
      <c r="A38" s="75" t="s">
        <v>122</v>
      </c>
    </row>
    <row r="39" spans="1:6" x14ac:dyDescent="0.2">
      <c r="A39" s="75" t="s">
        <v>84</v>
      </c>
    </row>
    <row r="45" spans="1:6" x14ac:dyDescent="0.2">
      <c r="A45" s="158" t="s">
        <v>98</v>
      </c>
      <c r="B45" s="158"/>
    </row>
    <row r="46" spans="1:6" x14ac:dyDescent="0.2">
      <c r="A46" s="153" t="s">
        <v>99</v>
      </c>
      <c r="B46" s="153"/>
    </row>
  </sheetData>
  <mergeCells count="7">
    <mergeCell ref="A46:B46"/>
    <mergeCell ref="A4:D4"/>
    <mergeCell ref="E4:F4"/>
    <mergeCell ref="A7:F7"/>
    <mergeCell ref="A8:D8"/>
    <mergeCell ref="D24:E24"/>
    <mergeCell ref="A45:B4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5" workbookViewId="0">
      <selection activeCell="A39" sqref="A39"/>
    </sheetView>
  </sheetViews>
  <sheetFormatPr defaultRowHeight="12.75" x14ac:dyDescent="0.2"/>
  <cols>
    <col min="1" max="1" width="11.140625" style="67" customWidth="1"/>
    <col min="2" max="2" width="20.5703125" style="67" bestFit="1" customWidth="1"/>
    <col min="3" max="3" width="16.42578125" style="67" customWidth="1"/>
    <col min="4" max="4" width="15.140625" style="67" customWidth="1"/>
    <col min="5" max="16384" width="9.140625" style="67"/>
  </cols>
  <sheetData>
    <row r="1" spans="1:6" x14ac:dyDescent="0.2">
      <c r="A1" s="66"/>
      <c r="B1" s="66"/>
      <c r="C1" s="66"/>
      <c r="D1" s="66"/>
      <c r="E1" s="66"/>
      <c r="F1" s="66"/>
    </row>
    <row r="2" spans="1:6" x14ac:dyDescent="0.2">
      <c r="A2" s="66"/>
      <c r="B2" s="66"/>
      <c r="C2" s="66"/>
      <c r="D2" s="66"/>
      <c r="E2" s="66"/>
      <c r="F2" s="66"/>
    </row>
    <row r="3" spans="1:6" x14ac:dyDescent="0.2">
      <c r="A3" s="66"/>
      <c r="B3" s="66"/>
      <c r="C3" s="66"/>
      <c r="D3" s="66"/>
      <c r="E3" s="66"/>
      <c r="F3" s="66"/>
    </row>
    <row r="4" spans="1:6" ht="15" customHeight="1" x14ac:dyDescent="0.2">
      <c r="A4" s="154" t="s">
        <v>58</v>
      </c>
      <c r="B4" s="154"/>
      <c r="C4" s="154"/>
      <c r="D4" s="154"/>
      <c r="E4" s="155" t="s">
        <v>100</v>
      </c>
      <c r="F4" s="155"/>
    </row>
    <row r="5" spans="1:6" ht="12.75" customHeight="1" thickBot="1" x14ac:dyDescent="0.25">
      <c r="A5" s="69"/>
      <c r="B5" s="69"/>
      <c r="C5" s="69"/>
      <c r="D5" s="69"/>
      <c r="E5" s="70"/>
      <c r="F5" s="70"/>
    </row>
    <row r="6" spans="1:6" ht="13.5" thickTop="1" x14ac:dyDescent="0.2">
      <c r="A6" s="71"/>
      <c r="B6" s="71"/>
      <c r="C6" s="71"/>
      <c r="D6" s="71"/>
      <c r="E6" s="71"/>
      <c r="F6" s="68"/>
    </row>
    <row r="7" spans="1:6" x14ac:dyDescent="0.2">
      <c r="A7" s="156" t="s">
        <v>59</v>
      </c>
      <c r="B7" s="156"/>
      <c r="C7" s="156"/>
      <c r="D7" s="156"/>
      <c r="E7" s="156"/>
      <c r="F7" s="156"/>
    </row>
    <row r="8" spans="1:6" x14ac:dyDescent="0.2">
      <c r="A8" s="157"/>
      <c r="B8" s="157"/>
      <c r="C8" s="157"/>
      <c r="D8" s="157"/>
      <c r="E8" s="73"/>
      <c r="F8" s="74"/>
    </row>
    <row r="9" spans="1:6" x14ac:dyDescent="0.2">
      <c r="A9" s="75" t="s">
        <v>60</v>
      </c>
      <c r="B9" s="76"/>
      <c r="C9" s="77" t="s">
        <v>142</v>
      </c>
      <c r="D9" s="77"/>
      <c r="E9" s="77"/>
      <c r="F9" s="77"/>
    </row>
    <row r="10" spans="1:6" x14ac:dyDescent="0.2">
      <c r="A10" s="75" t="s">
        <v>61</v>
      </c>
      <c r="B10" s="76"/>
      <c r="C10" s="77" t="s">
        <v>143</v>
      </c>
      <c r="D10" s="77"/>
      <c r="E10" s="77"/>
      <c r="F10" s="77"/>
    </row>
    <row r="11" spans="1:6" x14ac:dyDescent="0.2">
      <c r="A11" s="75" t="s">
        <v>62</v>
      </c>
      <c r="B11" s="76"/>
      <c r="C11" s="77" t="s">
        <v>63</v>
      </c>
      <c r="D11" s="77"/>
      <c r="E11" s="77"/>
      <c r="F11" s="77"/>
    </row>
    <row r="12" spans="1:6" x14ac:dyDescent="0.2">
      <c r="A12" s="75" t="s">
        <v>64</v>
      </c>
      <c r="B12" s="76"/>
      <c r="C12" s="77" t="s">
        <v>106</v>
      </c>
      <c r="D12" s="77"/>
      <c r="E12" s="77"/>
      <c r="F12" s="77"/>
    </row>
    <row r="13" spans="1:6" x14ac:dyDescent="0.2">
      <c r="A13" s="75" t="s">
        <v>65</v>
      </c>
      <c r="B13" s="76"/>
      <c r="C13" s="120" t="s">
        <v>144</v>
      </c>
      <c r="D13" s="77"/>
      <c r="E13" s="77"/>
      <c r="F13" s="77"/>
    </row>
    <row r="14" spans="1:6" x14ac:dyDescent="0.2">
      <c r="A14" s="75" t="s">
        <v>66</v>
      </c>
      <c r="B14" s="26"/>
      <c r="C14" s="75" t="s">
        <v>145</v>
      </c>
      <c r="D14" s="75"/>
    </row>
    <row r="15" spans="1:6" x14ac:dyDescent="0.2">
      <c r="A15" s="75" t="s">
        <v>67</v>
      </c>
      <c r="B15" s="26"/>
      <c r="C15" s="121" t="s">
        <v>146</v>
      </c>
      <c r="D15" s="75"/>
    </row>
    <row r="16" spans="1:6" x14ac:dyDescent="0.2">
      <c r="A16" s="75" t="s">
        <v>68</v>
      </c>
      <c r="B16" s="26"/>
      <c r="C16" s="75" t="s">
        <v>107</v>
      </c>
      <c r="D16" s="75"/>
    </row>
    <row r="17" spans="1:9" x14ac:dyDescent="0.2">
      <c r="A17" s="78" t="s">
        <v>69</v>
      </c>
      <c r="B17" s="72"/>
      <c r="C17" s="75" t="s">
        <v>147</v>
      </c>
      <c r="D17" s="78"/>
      <c r="E17" s="25"/>
      <c r="F17" s="25"/>
    </row>
    <row r="18" spans="1:9" x14ac:dyDescent="0.2">
      <c r="A18" s="78" t="s">
        <v>70</v>
      </c>
      <c r="B18" s="72"/>
      <c r="C18" s="75" t="s">
        <v>101</v>
      </c>
      <c r="D18" s="78"/>
      <c r="E18" s="25"/>
      <c r="F18" s="25"/>
    </row>
    <row r="19" spans="1:9" ht="13.5" thickBot="1" x14ac:dyDescent="0.25">
      <c r="A19" s="79"/>
      <c r="B19" s="80"/>
      <c r="C19" s="79"/>
      <c r="D19" s="79"/>
      <c r="E19" s="81"/>
      <c r="F19" s="81"/>
      <c r="I19" s="75"/>
    </row>
    <row r="20" spans="1:9" x14ac:dyDescent="0.2">
      <c r="A20" s="78"/>
      <c r="B20" s="72"/>
      <c r="C20" s="78"/>
      <c r="D20" s="78"/>
      <c r="E20" s="25"/>
      <c r="F20" s="25"/>
    </row>
    <row r="21" spans="1:9" x14ac:dyDescent="0.2">
      <c r="A21" s="78"/>
      <c r="B21" s="72"/>
      <c r="C21" s="78"/>
      <c r="D21" s="78"/>
      <c r="E21" s="25"/>
      <c r="F21" s="25"/>
    </row>
    <row r="22" spans="1:9" x14ac:dyDescent="0.2">
      <c r="A22" s="78"/>
      <c r="B22" s="72"/>
      <c r="C22" s="78"/>
      <c r="D22" s="78"/>
      <c r="E22" s="25"/>
      <c r="F22" s="25"/>
    </row>
    <row r="23" spans="1:9" x14ac:dyDescent="0.2">
      <c r="A23" s="82" t="s">
        <v>148</v>
      </c>
      <c r="B23" s="26"/>
      <c r="C23" s="75"/>
      <c r="D23" s="75"/>
    </row>
    <row r="24" spans="1:9" x14ac:dyDescent="0.2">
      <c r="A24" s="75"/>
      <c r="B24" s="83" t="s">
        <v>71</v>
      </c>
      <c r="C24" s="82"/>
      <c r="D24" s="158" t="s">
        <v>72</v>
      </c>
      <c r="E24" s="158"/>
      <c r="F24" s="82" t="s">
        <v>27</v>
      </c>
    </row>
    <row r="25" spans="1:9" x14ac:dyDescent="0.2">
      <c r="A25" s="75"/>
      <c r="B25" s="84" t="s">
        <v>73</v>
      </c>
      <c r="C25" s="26" t="s">
        <v>74</v>
      </c>
      <c r="D25" s="85">
        <v>14.21</v>
      </c>
      <c r="F25" s="75" t="s">
        <v>85</v>
      </c>
    </row>
    <row r="26" spans="1:9" x14ac:dyDescent="0.2">
      <c r="A26" s="75"/>
      <c r="B26" s="84" t="s">
        <v>75</v>
      </c>
      <c r="C26" s="26" t="s">
        <v>76</v>
      </c>
      <c r="D26" s="86">
        <v>9.7899999999999991</v>
      </c>
      <c r="F26" s="75" t="s">
        <v>86</v>
      </c>
    </row>
    <row r="27" spans="1:9" x14ac:dyDescent="0.2">
      <c r="A27" s="75"/>
      <c r="B27" s="84" t="s">
        <v>77</v>
      </c>
      <c r="C27" s="26" t="s">
        <v>76</v>
      </c>
      <c r="D27" s="85">
        <v>4.3600000000000003</v>
      </c>
      <c r="F27" s="75" t="s">
        <v>86</v>
      </c>
    </row>
    <row r="28" spans="1:9" x14ac:dyDescent="0.2">
      <c r="A28" s="75"/>
      <c r="B28" s="84" t="s">
        <v>78</v>
      </c>
      <c r="C28" s="26" t="s">
        <v>76</v>
      </c>
      <c r="D28" s="85">
        <v>40.64</v>
      </c>
      <c r="F28" s="75" t="s">
        <v>86</v>
      </c>
    </row>
    <row r="29" spans="1:9" x14ac:dyDescent="0.2">
      <c r="A29" s="75"/>
      <c r="B29" s="84" t="s">
        <v>79</v>
      </c>
      <c r="C29" s="26" t="s">
        <v>76</v>
      </c>
      <c r="D29" s="85">
        <f>100-D26-D27-D28</f>
        <v>45.210000000000008</v>
      </c>
      <c r="F29" s="75" t="s">
        <v>86</v>
      </c>
    </row>
    <row r="30" spans="1:9" x14ac:dyDescent="0.2">
      <c r="A30" s="75"/>
      <c r="B30" s="84" t="s">
        <v>80</v>
      </c>
      <c r="C30" s="26" t="s">
        <v>76</v>
      </c>
      <c r="D30" s="85">
        <v>1.27</v>
      </c>
      <c r="F30" s="75" t="s">
        <v>88</v>
      </c>
    </row>
    <row r="31" spans="1:9" x14ac:dyDescent="0.2">
      <c r="A31" s="75"/>
      <c r="B31" s="84" t="s">
        <v>81</v>
      </c>
      <c r="C31" s="26" t="s">
        <v>76</v>
      </c>
      <c r="D31" s="87">
        <v>6686</v>
      </c>
      <c r="F31" s="75" t="s">
        <v>87</v>
      </c>
    </row>
    <row r="32" spans="1:9" x14ac:dyDescent="0.2">
      <c r="A32" s="75"/>
      <c r="B32" s="84" t="s">
        <v>81</v>
      </c>
      <c r="C32" s="26" t="s">
        <v>82</v>
      </c>
      <c r="D32" s="88">
        <f>D31*100/(100-D26)</f>
        <v>7411.5951668329444</v>
      </c>
      <c r="F32" s="75" t="s">
        <v>87</v>
      </c>
    </row>
    <row r="33" spans="1:6" x14ac:dyDescent="0.2">
      <c r="A33" s="75"/>
      <c r="B33" s="84" t="s">
        <v>81</v>
      </c>
      <c r="C33" s="26" t="s">
        <v>74</v>
      </c>
      <c r="D33" s="88">
        <f>D31*(100-D25)/(100-D26)</f>
        <v>6358.4074936259831</v>
      </c>
      <c r="F33" s="75" t="s">
        <v>87</v>
      </c>
    </row>
    <row r="34" spans="1:6" ht="13.5" customHeight="1" x14ac:dyDescent="0.2">
      <c r="A34" s="75"/>
      <c r="B34" s="84" t="s">
        <v>81</v>
      </c>
      <c r="C34" s="26" t="s">
        <v>83</v>
      </c>
      <c r="D34" s="88">
        <f>D31*100/(100-D26-D27)</f>
        <v>7788.002329644728</v>
      </c>
      <c r="F34" s="75" t="s">
        <v>87</v>
      </c>
    </row>
    <row r="38" spans="1:6" x14ac:dyDescent="0.2">
      <c r="A38" s="75" t="s">
        <v>149</v>
      </c>
    </row>
    <row r="39" spans="1:6" x14ac:dyDescent="0.2">
      <c r="A39" s="75" t="s">
        <v>84</v>
      </c>
    </row>
    <row r="45" spans="1:6" x14ac:dyDescent="0.2">
      <c r="A45" s="158" t="s">
        <v>98</v>
      </c>
      <c r="B45" s="158"/>
    </row>
    <row r="46" spans="1:6" x14ac:dyDescent="0.2">
      <c r="A46" s="153" t="s">
        <v>99</v>
      </c>
      <c r="B46" s="153"/>
    </row>
  </sheetData>
  <mergeCells count="7">
    <mergeCell ref="A46:B46"/>
    <mergeCell ref="A4:D4"/>
    <mergeCell ref="E4:F4"/>
    <mergeCell ref="A7:F7"/>
    <mergeCell ref="A8:D8"/>
    <mergeCell ref="D24:E24"/>
    <mergeCell ref="A45:B4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C16" sqref="C16"/>
    </sheetView>
  </sheetViews>
  <sheetFormatPr defaultRowHeight="12.75" x14ac:dyDescent="0.2"/>
  <cols>
    <col min="1" max="1" width="11.140625" style="67" customWidth="1"/>
    <col min="2" max="2" width="20.5703125" style="67" bestFit="1" customWidth="1"/>
    <col min="3" max="3" width="16.42578125" style="67" customWidth="1"/>
    <col min="4" max="4" width="15.140625" style="67" customWidth="1"/>
    <col min="5" max="16384" width="9.140625" style="67"/>
  </cols>
  <sheetData>
    <row r="1" spans="1:6" x14ac:dyDescent="0.2">
      <c r="A1" s="66"/>
      <c r="B1" s="66"/>
      <c r="C1" s="66"/>
      <c r="D1" s="66"/>
      <c r="E1" s="66"/>
      <c r="F1" s="66"/>
    </row>
    <row r="2" spans="1:6" x14ac:dyDescent="0.2">
      <c r="A2" s="66"/>
      <c r="B2" s="66"/>
      <c r="C2" s="66"/>
      <c r="D2" s="66"/>
      <c r="E2" s="66"/>
      <c r="F2" s="66"/>
    </row>
    <row r="3" spans="1:6" x14ac:dyDescent="0.2">
      <c r="A3" s="66"/>
      <c r="B3" s="66"/>
      <c r="C3" s="66"/>
      <c r="D3" s="66"/>
      <c r="E3" s="66"/>
      <c r="F3" s="66"/>
    </row>
    <row r="4" spans="1:6" ht="15" customHeight="1" x14ac:dyDescent="0.2">
      <c r="A4" s="154" t="s">
        <v>58</v>
      </c>
      <c r="B4" s="154"/>
      <c r="C4" s="154"/>
      <c r="D4" s="154"/>
      <c r="E4" s="155" t="s">
        <v>100</v>
      </c>
      <c r="F4" s="155"/>
    </row>
    <row r="5" spans="1:6" ht="12.75" customHeight="1" thickBot="1" x14ac:dyDescent="0.25">
      <c r="A5" s="69"/>
      <c r="B5" s="69"/>
      <c r="C5" s="69"/>
      <c r="D5" s="69"/>
      <c r="E5" s="70"/>
      <c r="F5" s="70"/>
    </row>
    <row r="6" spans="1:6" ht="13.5" thickTop="1" x14ac:dyDescent="0.2">
      <c r="A6" s="71"/>
      <c r="B6" s="71"/>
      <c r="C6" s="71"/>
      <c r="D6" s="71"/>
      <c r="E6" s="71"/>
      <c r="F6" s="68"/>
    </row>
    <row r="7" spans="1:6" x14ac:dyDescent="0.2">
      <c r="A7" s="156" t="s">
        <v>59</v>
      </c>
      <c r="B7" s="156"/>
      <c r="C7" s="156"/>
      <c r="D7" s="156"/>
      <c r="E7" s="156"/>
      <c r="F7" s="156"/>
    </row>
    <row r="8" spans="1:6" x14ac:dyDescent="0.2">
      <c r="A8" s="157"/>
      <c r="B8" s="157"/>
      <c r="C8" s="157"/>
      <c r="D8" s="157"/>
      <c r="E8" s="73"/>
      <c r="F8" s="74"/>
    </row>
    <row r="9" spans="1:6" x14ac:dyDescent="0.2">
      <c r="A9" s="75" t="s">
        <v>60</v>
      </c>
      <c r="B9" s="76"/>
      <c r="C9" s="77" t="s">
        <v>155</v>
      </c>
      <c r="D9" s="77"/>
      <c r="E9" s="77"/>
      <c r="F9" s="77"/>
    </row>
    <row r="10" spans="1:6" x14ac:dyDescent="0.2">
      <c r="A10" s="75" t="s">
        <v>61</v>
      </c>
      <c r="B10" s="76"/>
      <c r="C10" s="77" t="s">
        <v>156</v>
      </c>
      <c r="D10" s="77"/>
      <c r="E10" s="77"/>
      <c r="F10" s="77"/>
    </row>
    <row r="11" spans="1:6" x14ac:dyDescent="0.2">
      <c r="A11" s="75" t="s">
        <v>62</v>
      </c>
      <c r="B11" s="76"/>
      <c r="C11" s="77" t="s">
        <v>63</v>
      </c>
      <c r="D11" s="77"/>
      <c r="E11" s="77"/>
      <c r="F11" s="77"/>
    </row>
    <row r="12" spans="1:6" x14ac:dyDescent="0.2">
      <c r="A12" s="75" t="s">
        <v>64</v>
      </c>
      <c r="B12" s="76"/>
      <c r="C12" s="77" t="s">
        <v>106</v>
      </c>
      <c r="D12" s="77"/>
      <c r="E12" s="77"/>
      <c r="F12" s="77"/>
    </row>
    <row r="13" spans="1:6" x14ac:dyDescent="0.2">
      <c r="A13" s="75" t="s">
        <v>65</v>
      </c>
      <c r="B13" s="76"/>
      <c r="C13" s="120" t="s">
        <v>159</v>
      </c>
      <c r="D13" s="77"/>
      <c r="E13" s="77"/>
      <c r="F13" s="77"/>
    </row>
    <row r="14" spans="1:6" x14ac:dyDescent="0.2">
      <c r="A14" s="75" t="s">
        <v>66</v>
      </c>
      <c r="B14" s="26"/>
      <c r="C14" s="75" t="s">
        <v>157</v>
      </c>
      <c r="D14" s="75"/>
    </row>
    <row r="15" spans="1:6" x14ac:dyDescent="0.2">
      <c r="A15" s="75" t="s">
        <v>67</v>
      </c>
      <c r="B15" s="26"/>
      <c r="C15" s="121" t="s">
        <v>160</v>
      </c>
      <c r="D15" s="75"/>
    </row>
    <row r="16" spans="1:6" x14ac:dyDescent="0.2">
      <c r="A16" s="75" t="s">
        <v>68</v>
      </c>
      <c r="B16" s="26"/>
      <c r="C16" s="75" t="s">
        <v>121</v>
      </c>
      <c r="D16" s="75"/>
    </row>
    <row r="17" spans="1:9" x14ac:dyDescent="0.2">
      <c r="A17" s="78" t="s">
        <v>69</v>
      </c>
      <c r="B17" s="72"/>
      <c r="C17" s="75" t="s">
        <v>147</v>
      </c>
      <c r="D17" s="78"/>
      <c r="E17" s="25"/>
      <c r="F17" s="25"/>
    </row>
    <row r="18" spans="1:9" x14ac:dyDescent="0.2">
      <c r="A18" s="78" t="s">
        <v>70</v>
      </c>
      <c r="B18" s="72"/>
      <c r="C18" s="75" t="s">
        <v>101</v>
      </c>
      <c r="D18" s="78"/>
      <c r="E18" s="25"/>
      <c r="F18" s="25"/>
    </row>
    <row r="19" spans="1:9" ht="13.5" thickBot="1" x14ac:dyDescent="0.25">
      <c r="A19" s="79"/>
      <c r="B19" s="80"/>
      <c r="C19" s="79"/>
      <c r="D19" s="79"/>
      <c r="E19" s="81"/>
      <c r="F19" s="81"/>
      <c r="I19" s="75"/>
    </row>
    <row r="20" spans="1:9" x14ac:dyDescent="0.2">
      <c r="A20" s="78"/>
      <c r="B20" s="72"/>
      <c r="C20" s="78"/>
      <c r="D20" s="78"/>
      <c r="E20" s="25"/>
      <c r="F20" s="25"/>
    </row>
    <row r="21" spans="1:9" x14ac:dyDescent="0.2">
      <c r="A21" s="78"/>
      <c r="B21" s="72"/>
      <c r="C21" s="78"/>
      <c r="D21" s="78"/>
      <c r="E21" s="25"/>
      <c r="F21" s="25"/>
    </row>
    <row r="22" spans="1:9" x14ac:dyDescent="0.2">
      <c r="A22" s="78"/>
      <c r="B22" s="72"/>
      <c r="C22" s="78"/>
      <c r="D22" s="78"/>
      <c r="E22" s="25"/>
      <c r="F22" s="25"/>
    </row>
    <row r="23" spans="1:9" x14ac:dyDescent="0.2">
      <c r="A23" s="82" t="s">
        <v>104</v>
      </c>
      <c r="B23" s="26"/>
      <c r="C23" s="75"/>
      <c r="D23" s="75"/>
    </row>
    <row r="24" spans="1:9" x14ac:dyDescent="0.2">
      <c r="A24" s="75"/>
      <c r="B24" s="83" t="s">
        <v>71</v>
      </c>
      <c r="C24" s="82"/>
      <c r="D24" s="158" t="s">
        <v>72</v>
      </c>
      <c r="E24" s="158"/>
      <c r="F24" s="82" t="s">
        <v>27</v>
      </c>
    </row>
    <row r="25" spans="1:9" x14ac:dyDescent="0.2">
      <c r="A25" s="75"/>
      <c r="B25" s="84" t="s">
        <v>73</v>
      </c>
      <c r="C25" s="26" t="s">
        <v>74</v>
      </c>
      <c r="D25" s="85">
        <v>16.510000000000002</v>
      </c>
      <c r="F25" s="75" t="s">
        <v>85</v>
      </c>
    </row>
    <row r="26" spans="1:9" x14ac:dyDescent="0.2">
      <c r="A26" s="75"/>
      <c r="B26" s="84" t="s">
        <v>75</v>
      </c>
      <c r="C26" s="26" t="s">
        <v>76</v>
      </c>
      <c r="D26" s="86">
        <v>11.69</v>
      </c>
      <c r="F26" s="75" t="s">
        <v>86</v>
      </c>
    </row>
    <row r="27" spans="1:9" x14ac:dyDescent="0.2">
      <c r="A27" s="75"/>
      <c r="B27" s="84" t="s">
        <v>77</v>
      </c>
      <c r="C27" s="26" t="s">
        <v>76</v>
      </c>
      <c r="D27" s="85">
        <v>8.25</v>
      </c>
      <c r="F27" s="75" t="s">
        <v>86</v>
      </c>
    </row>
    <row r="28" spans="1:9" x14ac:dyDescent="0.2">
      <c r="A28" s="75"/>
      <c r="B28" s="84" t="s">
        <v>78</v>
      </c>
      <c r="C28" s="26" t="s">
        <v>76</v>
      </c>
      <c r="D28" s="85">
        <v>39.47</v>
      </c>
      <c r="F28" s="75" t="s">
        <v>86</v>
      </c>
    </row>
    <row r="29" spans="1:9" x14ac:dyDescent="0.2">
      <c r="A29" s="75"/>
      <c r="B29" s="84" t="s">
        <v>79</v>
      </c>
      <c r="C29" s="26" t="s">
        <v>76</v>
      </c>
      <c r="D29" s="85">
        <f>100-D26-D27-D28</f>
        <v>40.590000000000003</v>
      </c>
      <c r="F29" s="75" t="s">
        <v>86</v>
      </c>
    </row>
    <row r="30" spans="1:9" x14ac:dyDescent="0.2">
      <c r="A30" s="75"/>
      <c r="B30" s="84" t="s">
        <v>80</v>
      </c>
      <c r="C30" s="26" t="s">
        <v>76</v>
      </c>
      <c r="D30" s="85">
        <v>0.32</v>
      </c>
      <c r="F30" s="75" t="s">
        <v>88</v>
      </c>
    </row>
    <row r="31" spans="1:9" x14ac:dyDescent="0.2">
      <c r="A31" s="75"/>
      <c r="B31" s="84" t="s">
        <v>81</v>
      </c>
      <c r="C31" s="26" t="s">
        <v>76</v>
      </c>
      <c r="D31" s="87">
        <v>6240</v>
      </c>
      <c r="F31" s="75" t="s">
        <v>87</v>
      </c>
    </row>
    <row r="32" spans="1:9" x14ac:dyDescent="0.2">
      <c r="A32" s="75"/>
      <c r="B32" s="84" t="s">
        <v>81</v>
      </c>
      <c r="C32" s="26" t="s">
        <v>82</v>
      </c>
      <c r="D32" s="88">
        <f>D31*100/(100-D26)</f>
        <v>7066.0174385686787</v>
      </c>
      <c r="F32" s="75" t="s">
        <v>87</v>
      </c>
    </row>
    <row r="33" spans="1:6" x14ac:dyDescent="0.2">
      <c r="A33" s="75"/>
      <c r="B33" s="84" t="s">
        <v>81</v>
      </c>
      <c r="C33" s="26" t="s">
        <v>74</v>
      </c>
      <c r="D33" s="88">
        <f>D31*(100-D25)/(100-D26)</f>
        <v>5899.4179594609896</v>
      </c>
      <c r="F33" s="75" t="s">
        <v>87</v>
      </c>
    </row>
    <row r="34" spans="1:6" ht="13.5" customHeight="1" x14ac:dyDescent="0.2">
      <c r="A34" s="75"/>
      <c r="B34" s="84" t="s">
        <v>81</v>
      </c>
      <c r="C34" s="26" t="s">
        <v>83</v>
      </c>
      <c r="D34" s="88">
        <f>D31*100/(100-D26-D27)</f>
        <v>7794.1543842118408</v>
      </c>
      <c r="F34" s="75" t="s">
        <v>87</v>
      </c>
    </row>
    <row r="38" spans="1:6" x14ac:dyDescent="0.2">
      <c r="A38" s="75" t="s">
        <v>149</v>
      </c>
    </row>
    <row r="39" spans="1:6" x14ac:dyDescent="0.2">
      <c r="A39" s="75" t="s">
        <v>84</v>
      </c>
    </row>
    <row r="45" spans="1:6" x14ac:dyDescent="0.2">
      <c r="A45" s="158" t="s">
        <v>98</v>
      </c>
      <c r="B45" s="158"/>
    </row>
    <row r="46" spans="1:6" x14ac:dyDescent="0.2">
      <c r="A46" s="153" t="s">
        <v>99</v>
      </c>
      <c r="B46" s="153"/>
    </row>
  </sheetData>
  <mergeCells count="7">
    <mergeCell ref="A46:B46"/>
    <mergeCell ref="A4:D4"/>
    <mergeCell ref="E4:F4"/>
    <mergeCell ref="A7:F7"/>
    <mergeCell ref="A8:D8"/>
    <mergeCell ref="D24:E24"/>
    <mergeCell ref="A45:B4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5" workbookViewId="0">
      <selection activeCell="A39" sqref="A39"/>
    </sheetView>
  </sheetViews>
  <sheetFormatPr defaultRowHeight="12.75" x14ac:dyDescent="0.2"/>
  <cols>
    <col min="1" max="1" width="11.140625" style="67" customWidth="1"/>
    <col min="2" max="2" width="20.5703125" style="67" bestFit="1" customWidth="1"/>
    <col min="3" max="3" width="16.42578125" style="67" customWidth="1"/>
    <col min="4" max="4" width="15.140625" style="67" customWidth="1"/>
    <col min="5" max="16384" width="9.140625" style="67"/>
  </cols>
  <sheetData>
    <row r="1" spans="1:6" x14ac:dyDescent="0.2">
      <c r="A1" s="66"/>
      <c r="B1" s="66"/>
      <c r="C1" s="66"/>
      <c r="D1" s="66"/>
      <c r="E1" s="66"/>
      <c r="F1" s="66"/>
    </row>
    <row r="2" spans="1:6" x14ac:dyDescent="0.2">
      <c r="A2" s="66"/>
      <c r="B2" s="66"/>
      <c r="C2" s="66"/>
      <c r="D2" s="66"/>
      <c r="E2" s="66"/>
      <c r="F2" s="66"/>
    </row>
    <row r="3" spans="1:6" x14ac:dyDescent="0.2">
      <c r="A3" s="66"/>
      <c r="B3" s="66"/>
      <c r="C3" s="66"/>
      <c r="D3" s="66"/>
      <c r="E3" s="66"/>
      <c r="F3" s="66"/>
    </row>
    <row r="4" spans="1:6" ht="15" customHeight="1" x14ac:dyDescent="0.2">
      <c r="A4" s="154" t="s">
        <v>58</v>
      </c>
      <c r="B4" s="154"/>
      <c r="C4" s="154"/>
      <c r="D4" s="154"/>
      <c r="E4" s="155" t="s">
        <v>100</v>
      </c>
      <c r="F4" s="155"/>
    </row>
    <row r="5" spans="1:6" ht="12.75" customHeight="1" thickBot="1" x14ac:dyDescent="0.25">
      <c r="A5" s="69"/>
      <c r="B5" s="69"/>
      <c r="C5" s="69"/>
      <c r="D5" s="69"/>
      <c r="E5" s="70"/>
      <c r="F5" s="70"/>
    </row>
    <row r="6" spans="1:6" ht="13.5" thickTop="1" x14ac:dyDescent="0.2">
      <c r="A6" s="71"/>
      <c r="B6" s="71"/>
      <c r="C6" s="71"/>
      <c r="D6" s="71"/>
      <c r="E6" s="71"/>
      <c r="F6" s="68"/>
    </row>
    <row r="7" spans="1:6" x14ac:dyDescent="0.2">
      <c r="A7" s="156" t="s">
        <v>59</v>
      </c>
      <c r="B7" s="156"/>
      <c r="C7" s="156"/>
      <c r="D7" s="156"/>
      <c r="E7" s="156"/>
      <c r="F7" s="156"/>
    </row>
    <row r="8" spans="1:6" x14ac:dyDescent="0.2">
      <c r="A8" s="157"/>
      <c r="B8" s="157"/>
      <c r="C8" s="157"/>
      <c r="D8" s="157"/>
      <c r="E8" s="73"/>
      <c r="F8" s="74"/>
    </row>
    <row r="9" spans="1:6" x14ac:dyDescent="0.2">
      <c r="A9" s="75" t="s">
        <v>60</v>
      </c>
      <c r="B9" s="76"/>
      <c r="C9" s="77" t="s">
        <v>167</v>
      </c>
      <c r="D9" s="77"/>
      <c r="E9" s="77"/>
      <c r="F9" s="77"/>
    </row>
    <row r="10" spans="1:6" x14ac:dyDescent="0.2">
      <c r="A10" s="75" t="s">
        <v>61</v>
      </c>
      <c r="B10" s="76"/>
      <c r="C10" s="77" t="s">
        <v>168</v>
      </c>
      <c r="D10" s="77"/>
      <c r="E10" s="77"/>
      <c r="F10" s="77"/>
    </row>
    <row r="11" spans="1:6" x14ac:dyDescent="0.2">
      <c r="A11" s="75" t="s">
        <v>62</v>
      </c>
      <c r="B11" s="76"/>
      <c r="C11" s="77" t="s">
        <v>63</v>
      </c>
      <c r="D11" s="77"/>
      <c r="E11" s="77"/>
      <c r="F11" s="77"/>
    </row>
    <row r="12" spans="1:6" x14ac:dyDescent="0.2">
      <c r="A12" s="75" t="s">
        <v>64</v>
      </c>
      <c r="B12" s="76"/>
      <c r="C12" s="77" t="s">
        <v>106</v>
      </c>
      <c r="D12" s="77"/>
      <c r="E12" s="77"/>
      <c r="F12" s="77"/>
    </row>
    <row r="13" spans="1:6" x14ac:dyDescent="0.2">
      <c r="A13" s="75" t="s">
        <v>65</v>
      </c>
      <c r="B13" s="76"/>
      <c r="C13" s="120" t="s">
        <v>169</v>
      </c>
      <c r="D13" s="77"/>
      <c r="E13" s="77"/>
      <c r="F13" s="77"/>
    </row>
    <row r="14" spans="1:6" x14ac:dyDescent="0.2">
      <c r="A14" s="75" t="s">
        <v>66</v>
      </c>
      <c r="B14" s="26"/>
      <c r="C14" s="75" t="s">
        <v>170</v>
      </c>
      <c r="D14" s="75"/>
    </row>
    <row r="15" spans="1:6" x14ac:dyDescent="0.2">
      <c r="A15" s="75" t="s">
        <v>67</v>
      </c>
      <c r="B15" s="26"/>
      <c r="C15" s="121" t="s">
        <v>171</v>
      </c>
      <c r="D15" s="75"/>
    </row>
    <row r="16" spans="1:6" x14ac:dyDescent="0.2">
      <c r="A16" s="75" t="s">
        <v>68</v>
      </c>
      <c r="B16" s="26"/>
      <c r="C16" s="75" t="s">
        <v>121</v>
      </c>
      <c r="D16" s="75"/>
    </row>
    <row r="17" spans="1:9" x14ac:dyDescent="0.2">
      <c r="A17" s="78" t="s">
        <v>69</v>
      </c>
      <c r="B17" s="72"/>
      <c r="C17" s="75" t="s">
        <v>172</v>
      </c>
      <c r="D17" s="78"/>
      <c r="E17" s="25"/>
      <c r="F17" s="25"/>
    </row>
    <row r="18" spans="1:9" x14ac:dyDescent="0.2">
      <c r="A18" s="78" t="s">
        <v>70</v>
      </c>
      <c r="B18" s="72"/>
      <c r="C18" s="75" t="s">
        <v>101</v>
      </c>
      <c r="D18" s="78"/>
      <c r="E18" s="25"/>
      <c r="F18" s="25"/>
    </row>
    <row r="19" spans="1:9" ht="13.5" thickBot="1" x14ac:dyDescent="0.25">
      <c r="A19" s="79"/>
      <c r="B19" s="80"/>
      <c r="C19" s="79"/>
      <c r="D19" s="79"/>
      <c r="E19" s="81"/>
      <c r="F19" s="81"/>
      <c r="I19" s="75"/>
    </row>
    <row r="20" spans="1:9" x14ac:dyDescent="0.2">
      <c r="A20" s="78"/>
      <c r="B20" s="72"/>
      <c r="C20" s="78"/>
      <c r="D20" s="78"/>
      <c r="E20" s="25"/>
      <c r="F20" s="25"/>
    </row>
    <row r="21" spans="1:9" x14ac:dyDescent="0.2">
      <c r="A21" s="78"/>
      <c r="B21" s="72"/>
      <c r="C21" s="78"/>
      <c r="D21" s="78"/>
      <c r="E21" s="25"/>
      <c r="F21" s="25"/>
    </row>
    <row r="22" spans="1:9" x14ac:dyDescent="0.2">
      <c r="A22" s="78"/>
      <c r="B22" s="72"/>
      <c r="C22" s="78"/>
      <c r="D22" s="78"/>
      <c r="E22" s="25"/>
      <c r="F22" s="25"/>
    </row>
    <row r="23" spans="1:9" x14ac:dyDescent="0.2">
      <c r="A23" s="82" t="s">
        <v>104</v>
      </c>
      <c r="B23" s="26"/>
      <c r="C23" s="75"/>
      <c r="D23" s="75"/>
    </row>
    <row r="24" spans="1:9" x14ac:dyDescent="0.2">
      <c r="A24" s="75"/>
      <c r="B24" s="83" t="s">
        <v>71</v>
      </c>
      <c r="C24" s="82"/>
      <c r="D24" s="158" t="s">
        <v>72</v>
      </c>
      <c r="E24" s="158"/>
      <c r="F24" s="82" t="s">
        <v>27</v>
      </c>
    </row>
    <row r="25" spans="1:9" x14ac:dyDescent="0.2">
      <c r="A25" s="75"/>
      <c r="B25" s="84" t="s">
        <v>73</v>
      </c>
      <c r="C25" s="26" t="s">
        <v>74</v>
      </c>
      <c r="D25" s="85">
        <v>16.34</v>
      </c>
      <c r="F25" s="75" t="s">
        <v>85</v>
      </c>
    </row>
    <row r="26" spans="1:9" x14ac:dyDescent="0.2">
      <c r="A26" s="75"/>
      <c r="B26" s="84" t="s">
        <v>75</v>
      </c>
      <c r="C26" s="26" t="s">
        <v>76</v>
      </c>
      <c r="D26" s="86">
        <v>11.78</v>
      </c>
      <c r="F26" s="75" t="s">
        <v>86</v>
      </c>
    </row>
    <row r="27" spans="1:9" x14ac:dyDescent="0.2">
      <c r="A27" s="75"/>
      <c r="B27" s="84" t="s">
        <v>77</v>
      </c>
      <c r="C27" s="26" t="s">
        <v>76</v>
      </c>
      <c r="D27" s="85">
        <v>6.56</v>
      </c>
      <c r="F27" s="75" t="s">
        <v>86</v>
      </c>
    </row>
    <row r="28" spans="1:9" x14ac:dyDescent="0.2">
      <c r="A28" s="75"/>
      <c r="B28" s="84" t="s">
        <v>78</v>
      </c>
      <c r="C28" s="26" t="s">
        <v>76</v>
      </c>
      <c r="D28" s="85">
        <v>41.23</v>
      </c>
      <c r="F28" s="75" t="s">
        <v>86</v>
      </c>
    </row>
    <row r="29" spans="1:9" x14ac:dyDescent="0.2">
      <c r="A29" s="75"/>
      <c r="B29" s="84" t="s">
        <v>79</v>
      </c>
      <c r="C29" s="26" t="s">
        <v>76</v>
      </c>
      <c r="D29" s="85">
        <f>100-D26-D27-D28</f>
        <v>40.43</v>
      </c>
      <c r="F29" s="75" t="s">
        <v>86</v>
      </c>
    </row>
    <row r="30" spans="1:9" x14ac:dyDescent="0.2">
      <c r="A30" s="75"/>
      <c r="B30" s="84" t="s">
        <v>80</v>
      </c>
      <c r="C30" s="26" t="s">
        <v>76</v>
      </c>
      <c r="D30" s="85">
        <v>0.34</v>
      </c>
      <c r="F30" s="75" t="s">
        <v>88</v>
      </c>
    </row>
    <row r="31" spans="1:9" x14ac:dyDescent="0.2">
      <c r="A31" s="75"/>
      <c r="B31" s="84" t="s">
        <v>81</v>
      </c>
      <c r="C31" s="26" t="s">
        <v>76</v>
      </c>
      <c r="D31" s="87">
        <v>6183</v>
      </c>
      <c r="F31" s="75" t="s">
        <v>87</v>
      </c>
    </row>
    <row r="32" spans="1:9" x14ac:dyDescent="0.2">
      <c r="A32" s="75"/>
      <c r="B32" s="84" t="s">
        <v>81</v>
      </c>
      <c r="C32" s="26" t="s">
        <v>82</v>
      </c>
      <c r="D32" s="88">
        <f>D31*100/(100-D26)</f>
        <v>7008.6148265699385</v>
      </c>
      <c r="F32" s="75" t="s">
        <v>87</v>
      </c>
    </row>
    <row r="33" spans="1:6" x14ac:dyDescent="0.2">
      <c r="A33" s="75"/>
      <c r="B33" s="84" t="s">
        <v>81</v>
      </c>
      <c r="C33" s="26" t="s">
        <v>74</v>
      </c>
      <c r="D33" s="88">
        <f>D31*(100-D25)/(100-D26)</f>
        <v>5863.4071639084104</v>
      </c>
      <c r="F33" s="75" t="s">
        <v>87</v>
      </c>
    </row>
    <row r="34" spans="1:6" ht="13.5" customHeight="1" x14ac:dyDescent="0.2">
      <c r="A34" s="75"/>
      <c r="B34" s="84" t="s">
        <v>81</v>
      </c>
      <c r="C34" s="26" t="s">
        <v>83</v>
      </c>
      <c r="D34" s="88">
        <f>D31*100/(100-D26-D27)</f>
        <v>7571.6385011021312</v>
      </c>
      <c r="F34" s="75" t="s">
        <v>87</v>
      </c>
    </row>
    <row r="38" spans="1:6" x14ac:dyDescent="0.2">
      <c r="A38" s="75" t="s">
        <v>173</v>
      </c>
    </row>
    <row r="39" spans="1:6" x14ac:dyDescent="0.2">
      <c r="A39" s="75" t="s">
        <v>84</v>
      </c>
    </row>
    <row r="45" spans="1:6" x14ac:dyDescent="0.2">
      <c r="A45" s="158" t="s">
        <v>98</v>
      </c>
      <c r="B45" s="158"/>
    </row>
    <row r="46" spans="1:6" x14ac:dyDescent="0.2">
      <c r="A46" s="153" t="s">
        <v>99</v>
      </c>
      <c r="B46" s="153"/>
    </row>
  </sheetData>
  <mergeCells count="7">
    <mergeCell ref="A46:B46"/>
    <mergeCell ref="A4:D4"/>
    <mergeCell ref="E4:F4"/>
    <mergeCell ref="A7:F7"/>
    <mergeCell ref="A8:D8"/>
    <mergeCell ref="D24:E24"/>
    <mergeCell ref="A45:B4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C16" sqref="C16"/>
    </sheetView>
  </sheetViews>
  <sheetFormatPr defaultRowHeight="12.75" x14ac:dyDescent="0.2"/>
  <cols>
    <col min="1" max="1" width="11.140625" style="67" customWidth="1"/>
    <col min="2" max="2" width="20.5703125" style="67" bestFit="1" customWidth="1"/>
    <col min="3" max="3" width="16.42578125" style="67" customWidth="1"/>
    <col min="4" max="4" width="15.140625" style="67" customWidth="1"/>
    <col min="5" max="16384" width="9.140625" style="67"/>
  </cols>
  <sheetData>
    <row r="1" spans="1:6" x14ac:dyDescent="0.2">
      <c r="A1" s="66"/>
      <c r="B1" s="66"/>
      <c r="C1" s="66"/>
      <c r="D1" s="66"/>
      <c r="E1" s="66"/>
      <c r="F1" s="66"/>
    </row>
    <row r="2" spans="1:6" x14ac:dyDescent="0.2">
      <c r="A2" s="66"/>
      <c r="B2" s="66"/>
      <c r="C2" s="66"/>
      <c r="D2" s="66"/>
      <c r="E2" s="66"/>
      <c r="F2" s="66"/>
    </row>
    <row r="3" spans="1:6" x14ac:dyDescent="0.2">
      <c r="A3" s="66"/>
      <c r="B3" s="66"/>
      <c r="C3" s="66"/>
      <c r="D3" s="66"/>
      <c r="E3" s="66"/>
      <c r="F3" s="66"/>
    </row>
    <row r="4" spans="1:6" ht="15" customHeight="1" x14ac:dyDescent="0.2">
      <c r="A4" s="154" t="s">
        <v>58</v>
      </c>
      <c r="B4" s="154"/>
      <c r="C4" s="154"/>
      <c r="D4" s="154"/>
      <c r="E4" s="155" t="s">
        <v>100</v>
      </c>
      <c r="F4" s="155"/>
    </row>
    <row r="5" spans="1:6" ht="12.75" customHeight="1" thickBot="1" x14ac:dyDescent="0.25">
      <c r="A5" s="69"/>
      <c r="B5" s="69"/>
      <c r="C5" s="69"/>
      <c r="D5" s="69"/>
      <c r="E5" s="70"/>
      <c r="F5" s="70"/>
    </row>
    <row r="6" spans="1:6" ht="13.5" thickTop="1" x14ac:dyDescent="0.2">
      <c r="A6" s="71"/>
      <c r="B6" s="71"/>
      <c r="C6" s="71"/>
      <c r="D6" s="71"/>
      <c r="E6" s="71"/>
      <c r="F6" s="68"/>
    </row>
    <row r="7" spans="1:6" x14ac:dyDescent="0.2">
      <c r="A7" s="156" t="s">
        <v>59</v>
      </c>
      <c r="B7" s="156"/>
      <c r="C7" s="156"/>
      <c r="D7" s="156"/>
      <c r="E7" s="156"/>
      <c r="F7" s="156"/>
    </row>
    <row r="8" spans="1:6" x14ac:dyDescent="0.2">
      <c r="A8" s="157"/>
      <c r="B8" s="157"/>
      <c r="C8" s="157"/>
      <c r="D8" s="157"/>
      <c r="E8" s="73"/>
      <c r="F8" s="74"/>
    </row>
    <row r="9" spans="1:6" x14ac:dyDescent="0.2">
      <c r="A9" s="75" t="s">
        <v>60</v>
      </c>
      <c r="B9" s="76"/>
      <c r="C9" s="77" t="s">
        <v>179</v>
      </c>
      <c r="D9" s="77"/>
      <c r="E9" s="77"/>
      <c r="F9" s="77"/>
    </row>
    <row r="10" spans="1:6" x14ac:dyDescent="0.2">
      <c r="A10" s="75" t="s">
        <v>61</v>
      </c>
      <c r="B10" s="76"/>
      <c r="C10" s="77" t="s">
        <v>180</v>
      </c>
      <c r="D10" s="77"/>
      <c r="E10" s="77"/>
      <c r="F10" s="77"/>
    </row>
    <row r="11" spans="1:6" x14ac:dyDescent="0.2">
      <c r="A11" s="75" t="s">
        <v>62</v>
      </c>
      <c r="B11" s="76"/>
      <c r="C11" s="77" t="s">
        <v>63</v>
      </c>
      <c r="D11" s="77"/>
      <c r="E11" s="77"/>
      <c r="F11" s="77"/>
    </row>
    <row r="12" spans="1:6" x14ac:dyDescent="0.2">
      <c r="A12" s="75" t="s">
        <v>64</v>
      </c>
      <c r="B12" s="76"/>
      <c r="C12" s="77" t="s">
        <v>193</v>
      </c>
      <c r="D12" s="77"/>
      <c r="E12" s="77"/>
      <c r="F12" s="77"/>
    </row>
    <row r="13" spans="1:6" x14ac:dyDescent="0.2">
      <c r="A13" s="75" t="s">
        <v>65</v>
      </c>
      <c r="B13" s="76"/>
      <c r="C13" s="120" t="s">
        <v>192</v>
      </c>
      <c r="D13" s="77"/>
      <c r="E13" s="77"/>
      <c r="F13" s="77"/>
    </row>
    <row r="14" spans="1:6" x14ac:dyDescent="0.2">
      <c r="A14" s="75" t="s">
        <v>66</v>
      </c>
      <c r="B14" s="26"/>
      <c r="C14" s="75" t="s">
        <v>181</v>
      </c>
      <c r="D14" s="75"/>
    </row>
    <row r="15" spans="1:6" x14ac:dyDescent="0.2">
      <c r="A15" s="75" t="s">
        <v>67</v>
      </c>
      <c r="B15" s="26"/>
      <c r="C15" s="121" t="s">
        <v>194</v>
      </c>
      <c r="D15" s="75"/>
    </row>
    <row r="16" spans="1:6" x14ac:dyDescent="0.2">
      <c r="A16" s="75" t="s">
        <v>68</v>
      </c>
      <c r="B16" s="26"/>
      <c r="C16" s="75" t="s">
        <v>147</v>
      </c>
      <c r="D16" s="75"/>
    </row>
    <row r="17" spans="1:9" x14ac:dyDescent="0.2">
      <c r="A17" s="78" t="s">
        <v>69</v>
      </c>
      <c r="B17" s="72"/>
      <c r="C17" s="75" t="s">
        <v>172</v>
      </c>
      <c r="D17" s="78"/>
      <c r="E17" s="25"/>
      <c r="F17" s="25"/>
    </row>
    <row r="18" spans="1:9" x14ac:dyDescent="0.2">
      <c r="A18" s="78" t="s">
        <v>70</v>
      </c>
      <c r="B18" s="72"/>
      <c r="C18" s="75" t="s">
        <v>101</v>
      </c>
      <c r="D18" s="78"/>
      <c r="E18" s="25"/>
      <c r="F18" s="25"/>
    </row>
    <row r="19" spans="1:9" ht="13.5" thickBot="1" x14ac:dyDescent="0.25">
      <c r="A19" s="79"/>
      <c r="B19" s="80"/>
      <c r="C19" s="79"/>
      <c r="D19" s="79"/>
      <c r="E19" s="81"/>
      <c r="F19" s="81"/>
      <c r="I19" s="75"/>
    </row>
    <row r="20" spans="1:9" x14ac:dyDescent="0.2">
      <c r="A20" s="78"/>
      <c r="B20" s="72"/>
      <c r="C20" s="78"/>
      <c r="D20" s="78"/>
      <c r="E20" s="25"/>
      <c r="F20" s="25"/>
    </row>
    <row r="21" spans="1:9" x14ac:dyDescent="0.2">
      <c r="A21" s="78"/>
      <c r="B21" s="72"/>
      <c r="C21" s="78"/>
      <c r="D21" s="78"/>
      <c r="E21" s="25"/>
      <c r="F21" s="25"/>
    </row>
    <row r="22" spans="1:9" x14ac:dyDescent="0.2">
      <c r="A22" s="78"/>
      <c r="B22" s="72"/>
      <c r="C22" s="78"/>
      <c r="D22" s="78"/>
      <c r="E22" s="25"/>
      <c r="F22" s="25"/>
    </row>
    <row r="23" spans="1:9" x14ac:dyDescent="0.2">
      <c r="A23" s="82" t="s">
        <v>104</v>
      </c>
      <c r="B23" s="26"/>
      <c r="C23" s="75"/>
      <c r="D23" s="75"/>
    </row>
    <row r="24" spans="1:9" x14ac:dyDescent="0.2">
      <c r="A24" s="75"/>
      <c r="B24" s="83" t="s">
        <v>71</v>
      </c>
      <c r="C24" s="82"/>
      <c r="D24" s="158" t="s">
        <v>72</v>
      </c>
      <c r="E24" s="158"/>
      <c r="F24" s="82" t="s">
        <v>27</v>
      </c>
    </row>
    <row r="25" spans="1:9" x14ac:dyDescent="0.2">
      <c r="A25" s="75"/>
      <c r="B25" s="84" t="s">
        <v>73</v>
      </c>
      <c r="C25" s="26" t="s">
        <v>74</v>
      </c>
      <c r="D25" s="85">
        <v>16.190000000000001</v>
      </c>
      <c r="F25" s="75" t="s">
        <v>85</v>
      </c>
    </row>
    <row r="26" spans="1:9" x14ac:dyDescent="0.2">
      <c r="A26" s="75"/>
      <c r="B26" s="84" t="s">
        <v>75</v>
      </c>
      <c r="C26" s="26" t="s">
        <v>76</v>
      </c>
      <c r="D26" s="86">
        <v>11.64</v>
      </c>
      <c r="F26" s="75" t="s">
        <v>86</v>
      </c>
    </row>
    <row r="27" spans="1:9" x14ac:dyDescent="0.2">
      <c r="A27" s="75"/>
      <c r="B27" s="84" t="s">
        <v>77</v>
      </c>
      <c r="C27" s="26" t="s">
        <v>76</v>
      </c>
      <c r="D27" s="85">
        <v>5.16</v>
      </c>
      <c r="F27" s="75" t="s">
        <v>86</v>
      </c>
    </row>
    <row r="28" spans="1:9" x14ac:dyDescent="0.2">
      <c r="A28" s="75"/>
      <c r="B28" s="84" t="s">
        <v>78</v>
      </c>
      <c r="C28" s="26" t="s">
        <v>76</v>
      </c>
      <c r="D28" s="85">
        <v>40.56</v>
      </c>
      <c r="F28" s="75" t="s">
        <v>86</v>
      </c>
    </row>
    <row r="29" spans="1:9" x14ac:dyDescent="0.2">
      <c r="A29" s="75"/>
      <c r="B29" s="84" t="s">
        <v>79</v>
      </c>
      <c r="C29" s="26" t="s">
        <v>76</v>
      </c>
      <c r="D29" s="85">
        <f>100-D26-D27-D28</f>
        <v>42.64</v>
      </c>
      <c r="F29" s="75" t="s">
        <v>86</v>
      </c>
    </row>
    <row r="30" spans="1:9" x14ac:dyDescent="0.2">
      <c r="A30" s="75"/>
      <c r="B30" s="84" t="s">
        <v>80</v>
      </c>
      <c r="C30" s="26" t="s">
        <v>76</v>
      </c>
      <c r="D30" s="85">
        <v>0.3</v>
      </c>
      <c r="F30" s="75" t="s">
        <v>88</v>
      </c>
    </row>
    <row r="31" spans="1:9" x14ac:dyDescent="0.2">
      <c r="A31" s="75"/>
      <c r="B31" s="84" t="s">
        <v>81</v>
      </c>
      <c r="C31" s="26" t="s">
        <v>76</v>
      </c>
      <c r="D31" s="87">
        <v>6307</v>
      </c>
      <c r="F31" s="75" t="s">
        <v>87</v>
      </c>
    </row>
    <row r="32" spans="1:9" x14ac:dyDescent="0.2">
      <c r="A32" s="75"/>
      <c r="B32" s="84" t="s">
        <v>81</v>
      </c>
      <c r="C32" s="26" t="s">
        <v>82</v>
      </c>
      <c r="D32" s="88">
        <f>D31*100/(100-D26)</f>
        <v>7137.8451788139428</v>
      </c>
      <c r="F32" s="75" t="s">
        <v>87</v>
      </c>
    </row>
    <row r="33" spans="1:6" x14ac:dyDescent="0.2">
      <c r="A33" s="75"/>
      <c r="B33" s="84" t="s">
        <v>81</v>
      </c>
      <c r="C33" s="26" t="s">
        <v>74</v>
      </c>
      <c r="D33" s="88">
        <f>D31*(100-D25)/(100-D26)</f>
        <v>5982.2280443639665</v>
      </c>
      <c r="F33" s="75" t="s">
        <v>87</v>
      </c>
    </row>
    <row r="34" spans="1:6" ht="13.5" customHeight="1" x14ac:dyDescent="0.2">
      <c r="A34" s="75"/>
      <c r="B34" s="84" t="s">
        <v>81</v>
      </c>
      <c r="C34" s="26" t="s">
        <v>83</v>
      </c>
      <c r="D34" s="88">
        <f>D31*100/(100-D26-D27)</f>
        <v>7580.5288461538457</v>
      </c>
      <c r="F34" s="75" t="s">
        <v>87</v>
      </c>
    </row>
    <row r="38" spans="1:6" x14ac:dyDescent="0.2">
      <c r="A38" s="75" t="s">
        <v>173</v>
      </c>
    </row>
    <row r="39" spans="1:6" x14ac:dyDescent="0.2">
      <c r="A39" s="75" t="s">
        <v>84</v>
      </c>
    </row>
    <row r="45" spans="1:6" x14ac:dyDescent="0.2">
      <c r="A45" s="158" t="s">
        <v>98</v>
      </c>
      <c r="B45" s="158"/>
    </row>
    <row r="46" spans="1:6" x14ac:dyDescent="0.2">
      <c r="A46" s="153" t="s">
        <v>99</v>
      </c>
      <c r="B46" s="153"/>
    </row>
  </sheetData>
  <mergeCells count="7">
    <mergeCell ref="A46:B46"/>
    <mergeCell ref="A4:D4"/>
    <mergeCell ref="E4:F4"/>
    <mergeCell ref="A7:F7"/>
    <mergeCell ref="A8:D8"/>
    <mergeCell ref="D24:E24"/>
    <mergeCell ref="A45:B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SUMMARY</vt:lpstr>
      <vt:lpstr>MCV-LS</vt:lpstr>
      <vt:lpstr>MCV-HS </vt:lpstr>
      <vt:lpstr>BL.253</vt:lpstr>
      <vt:lpstr>BL.254</vt:lpstr>
      <vt:lpstr>BL.255</vt:lpstr>
      <vt:lpstr>BL.256</vt:lpstr>
      <vt:lpstr>BL.257</vt:lpstr>
      <vt:lpstr>BL.258</vt:lpstr>
      <vt:lpstr>BL.259</vt:lpstr>
      <vt:lpstr>BL.260</vt:lpstr>
      <vt:lpstr>BL.261</vt:lpstr>
      <vt:lpstr>BL.262</vt:lpstr>
      <vt:lpstr>BL.263</vt:lpstr>
      <vt:lpstr>BL.264</vt:lpstr>
      <vt:lpstr>BL.265</vt:lpstr>
      <vt:lpstr>BL.266</vt:lpstr>
      <vt:lpstr>BL.267</vt:lpstr>
      <vt:lpstr>'MCV-HS '!Print_Area</vt:lpstr>
      <vt:lpstr>'MCV-LS'!Print_Area</vt:lpstr>
    </vt:vector>
  </TitlesOfParts>
  <Company>Banpu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Trubaindo Coal Mining</dc:creator>
  <cp:lastModifiedBy>Gabriela Stela</cp:lastModifiedBy>
  <cp:lastPrinted>2013-10-02T01:42:38Z</cp:lastPrinted>
  <dcterms:created xsi:type="dcterms:W3CDTF">2006-09-04T13:57:40Z</dcterms:created>
  <dcterms:modified xsi:type="dcterms:W3CDTF">2020-09-17T02:42:43Z</dcterms:modified>
</cp:coreProperties>
</file>