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40" yWindow="80" windowWidth="19600" windowHeight="20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H62" i="1"/>
  <c r="I62" i="1"/>
  <c r="L62" i="1"/>
  <c r="H61" i="1"/>
  <c r="I61" i="1"/>
  <c r="L61" i="1"/>
  <c r="H60" i="1"/>
  <c r="I60" i="1"/>
  <c r="L60" i="1"/>
  <c r="H59" i="1"/>
  <c r="I59" i="1"/>
  <c r="L59" i="1"/>
  <c r="H58" i="1"/>
  <c r="I58" i="1"/>
  <c r="L58" i="1"/>
  <c r="H57" i="1"/>
  <c r="I57" i="1"/>
  <c r="L57" i="1"/>
  <c r="H56" i="1"/>
  <c r="I56" i="1"/>
  <c r="L56" i="1"/>
  <c r="H55" i="1"/>
  <c r="I55" i="1"/>
  <c r="L55" i="1"/>
  <c r="H54" i="1"/>
  <c r="I54" i="1"/>
  <c r="L54" i="1"/>
  <c r="H53" i="1"/>
  <c r="I53" i="1"/>
  <c r="L53" i="1"/>
  <c r="G52" i="1"/>
  <c r="H52" i="1"/>
  <c r="I5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K23" i="1"/>
  <c r="E23" i="1"/>
  <c r="K24" i="1"/>
  <c r="E24" i="1"/>
  <c r="K25" i="1"/>
  <c r="E25" i="1"/>
  <c r="K26" i="1"/>
  <c r="E26" i="1"/>
  <c r="K27" i="1"/>
  <c r="E27" i="1"/>
  <c r="K28" i="1"/>
  <c r="E28" i="1"/>
  <c r="K29" i="1"/>
  <c r="E29" i="1"/>
  <c r="K30" i="1"/>
  <c r="E30" i="1"/>
  <c r="K31" i="1"/>
  <c r="E31" i="1"/>
  <c r="K32" i="1"/>
  <c r="E32" i="1"/>
  <c r="K33" i="1"/>
  <c r="E33" i="1"/>
  <c r="K34" i="1"/>
  <c r="E34" i="1"/>
  <c r="K35" i="1"/>
  <c r="E35" i="1"/>
  <c r="K36" i="1"/>
  <c r="E36" i="1"/>
  <c r="K37" i="1"/>
  <c r="E37" i="1"/>
  <c r="K38" i="1"/>
  <c r="E38" i="1"/>
  <c r="K39" i="1"/>
  <c r="E39" i="1"/>
  <c r="K40" i="1"/>
  <c r="E40" i="1"/>
  <c r="K41" i="1"/>
  <c r="E41" i="1"/>
  <c r="K42" i="1"/>
  <c r="E42" i="1"/>
  <c r="K43" i="1"/>
  <c r="E43" i="1"/>
  <c r="K44" i="1"/>
  <c r="E44" i="1"/>
  <c r="K45" i="1"/>
  <c r="E45" i="1"/>
  <c r="K46" i="1"/>
  <c r="E46" i="1"/>
  <c r="K47" i="1"/>
  <c r="E47" i="1"/>
  <c r="K48" i="1"/>
  <c r="E48" i="1"/>
  <c r="K49" i="1"/>
  <c r="E49" i="1"/>
  <c r="K50" i="1"/>
  <c r="E50" i="1"/>
  <c r="K51" i="1"/>
  <c r="E51" i="1"/>
  <c r="K52" i="1"/>
  <c r="L52" i="1"/>
  <c r="G51" i="1"/>
  <c r="H51" i="1"/>
  <c r="I51" i="1"/>
  <c r="L51" i="1"/>
  <c r="G50" i="1"/>
  <c r="H50" i="1"/>
  <c r="I50" i="1"/>
  <c r="L50" i="1"/>
  <c r="G49" i="1"/>
  <c r="H49" i="1"/>
  <c r="I49" i="1"/>
  <c r="L49" i="1"/>
  <c r="G48" i="1"/>
  <c r="H48" i="1"/>
  <c r="I48" i="1"/>
  <c r="L48" i="1"/>
  <c r="G47" i="1"/>
  <c r="H47" i="1"/>
  <c r="I47" i="1"/>
  <c r="L47" i="1"/>
  <c r="G46" i="1"/>
  <c r="H46" i="1"/>
  <c r="I46" i="1"/>
  <c r="L46" i="1"/>
  <c r="G45" i="1"/>
  <c r="H45" i="1"/>
  <c r="I45" i="1"/>
  <c r="L45" i="1"/>
  <c r="G44" i="1"/>
  <c r="H44" i="1"/>
  <c r="I44" i="1"/>
  <c r="L44" i="1"/>
  <c r="G43" i="1"/>
  <c r="H43" i="1"/>
  <c r="I43" i="1"/>
  <c r="L43" i="1"/>
  <c r="G42" i="1"/>
  <c r="H42" i="1"/>
  <c r="I42" i="1"/>
  <c r="L42" i="1"/>
  <c r="G41" i="1"/>
  <c r="H41" i="1"/>
  <c r="I41" i="1"/>
  <c r="L41" i="1"/>
  <c r="G40" i="1"/>
  <c r="H40" i="1"/>
  <c r="L40" i="1"/>
  <c r="G39" i="1"/>
  <c r="H39" i="1"/>
  <c r="L39" i="1"/>
  <c r="G38" i="1"/>
  <c r="H38" i="1"/>
  <c r="L38" i="1"/>
  <c r="G37" i="1"/>
  <c r="H37" i="1"/>
  <c r="L37" i="1"/>
  <c r="G36" i="1"/>
  <c r="H36" i="1"/>
  <c r="L36" i="1"/>
  <c r="G35" i="1"/>
  <c r="H35" i="1"/>
  <c r="L35" i="1"/>
  <c r="G34" i="1"/>
  <c r="H34" i="1"/>
  <c r="L34" i="1"/>
  <c r="G33" i="1"/>
  <c r="H33" i="1"/>
  <c r="L33" i="1"/>
  <c r="G32" i="1"/>
  <c r="H32" i="1"/>
  <c r="L32" i="1"/>
  <c r="G31" i="1"/>
  <c r="H31" i="1"/>
  <c r="L31" i="1"/>
  <c r="G30" i="1"/>
  <c r="H30" i="1"/>
  <c r="L30" i="1"/>
  <c r="G29" i="1"/>
  <c r="H29" i="1"/>
  <c r="L29" i="1"/>
  <c r="G28" i="1"/>
  <c r="H28" i="1"/>
  <c r="L28" i="1"/>
  <c r="G27" i="1"/>
  <c r="H27" i="1"/>
  <c r="L27" i="1"/>
  <c r="G26" i="1"/>
  <c r="H26" i="1"/>
  <c r="L26" i="1"/>
  <c r="G25" i="1"/>
  <c r="H25" i="1"/>
  <c r="L25" i="1"/>
  <c r="G24" i="1"/>
  <c r="H24" i="1"/>
  <c r="L24" i="1"/>
  <c r="E52" i="1"/>
  <c r="E53" i="1"/>
  <c r="E54" i="1"/>
  <c r="E55" i="1"/>
  <c r="E56" i="1"/>
  <c r="E57" i="1"/>
  <c r="E58" i="1"/>
  <c r="E59" i="1"/>
  <c r="E60" i="1"/>
  <c r="E61" i="1"/>
  <c r="E62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G23" i="1"/>
  <c r="H23" i="1"/>
  <c r="L23" i="1"/>
  <c r="G62" i="1"/>
  <c r="G61" i="1"/>
  <c r="G60" i="1"/>
  <c r="G59" i="1"/>
  <c r="G58" i="1"/>
  <c r="G57" i="1"/>
  <c r="G56" i="1"/>
  <c r="G55" i="1"/>
  <c r="G54" i="1"/>
  <c r="G53" i="1"/>
</calcChain>
</file>

<file path=xl/sharedStrings.xml><?xml version="1.0" encoding="utf-8"?>
<sst xmlns="http://schemas.openxmlformats.org/spreadsheetml/2006/main" count="31" uniqueCount="30">
  <si>
    <t>scenario</t>
  </si>
  <si>
    <t>Female Death Age</t>
  </si>
  <si>
    <t>Equity alloc</t>
  </si>
  <si>
    <t>annual Spend Percent</t>
  </si>
  <si>
    <t>percentAnnuity</t>
  </si>
  <si>
    <t xml:space="preserve">annualReturn </t>
  </si>
  <si>
    <t>sigma50</t>
  </si>
  <si>
    <t>QLAC</t>
  </si>
  <si>
    <t>vcSSclaim Age</t>
  </si>
  <si>
    <t>vcSSBenefit</t>
  </si>
  <si>
    <t>dcSSclaim Age</t>
  </si>
  <si>
    <t>dcSSBenefit</t>
  </si>
  <si>
    <t>Market Return</t>
  </si>
  <si>
    <t>Year</t>
  </si>
  <si>
    <t>Scenario 3</t>
  </si>
  <si>
    <t>Portfolio Value</t>
  </si>
  <si>
    <t>VC SS</t>
  </si>
  <si>
    <t>DC SS</t>
  </si>
  <si>
    <t>Annuity</t>
  </si>
  <si>
    <t>Portfolio Spend</t>
  </si>
  <si>
    <t>DC Age</t>
  </si>
  <si>
    <t>VC Age</t>
  </si>
  <si>
    <t>QLAC Payout</t>
  </si>
  <si>
    <t>Annuity Payout</t>
  </si>
  <si>
    <t>`</t>
  </si>
  <si>
    <t>Total Spend</t>
  </si>
  <si>
    <t>Male Death Age</t>
  </si>
  <si>
    <t>inflation</t>
  </si>
  <si>
    <t>Household SS Benefit</t>
  </si>
  <si>
    <t>Initial 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</si>
</sst>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0" fontId="6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1" applyNumberFormat="1" applyFont="1"/>
    <xf numFmtId="164" fontId="6" fillId="0" borderId="0" xfId="1" applyNumberFormat="1" applyFont="1"/>
    <xf numFmtId="165" fontId="0" fillId="0" borderId="0" xfId="1" applyNumberFormat="1" applyFont="1"/>
    <xf numFmtId="165" fontId="6" fillId="0" borderId="0" xfId="1" applyNumberFormat="1" applyFont="1"/>
    <xf numFmtId="0" fontId="7" fillId="0" borderId="0" xfId="0" applyFont="1"/>
    <xf numFmtId="164" fontId="7" fillId="0" borderId="0" xfId="1" applyNumberFormat="1" applyFont="1"/>
    <xf numFmtId="0" fontId="0" fillId="0" borderId="0" xfId="1" applyNumberFormat="1" applyFont="1"/>
    <xf numFmtId="164" fontId="8" fillId="0" borderId="0" xfId="0" applyNumberFormat="1" applyFont="1" applyAlignment="1">
      <alignment horizontal="center"/>
    </xf>
    <xf numFmtId="10" fontId="0" fillId="0" borderId="0" xfId="6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5" fontId="3" fillId="0" borderId="0" xfId="1" applyNumberFormat="1" applyFont="1" applyAlignment="1">
      <alignment wrapText="1"/>
    </xf>
    <xf numFmtId="164" fontId="2" fillId="0" borderId="0" xfId="1" applyNumberFormat="1" applyFont="1" applyAlignment="1">
      <alignment wrapText="1"/>
    </xf>
    <xf numFmtId="164" fontId="3" fillId="0" borderId="0" xfId="1" applyNumberFormat="1" applyFont="1" applyAlignment="1">
      <alignment wrapText="1"/>
    </xf>
    <xf numFmtId="10" fontId="6" fillId="0" borderId="0" xfId="6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8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60" applyNumberFormat="1" applyFont="1"/>
    <xf numFmtId="164" fontId="7" fillId="0" borderId="0" xfId="0" applyNumberFormat="1" applyFont="1"/>
    <xf numFmtId="164" fontId="7" fillId="0" borderId="0" xfId="0" applyNumberFormat="1" applyFont="1" applyAlignment="1">
      <alignment horizontal="center"/>
    </xf>
    <xf numFmtId="164" fontId="9" fillId="0" borderId="0" xfId="0" applyNumberFormat="1" applyFont="1"/>
  </cellXfs>
  <cellStyles count="18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  <cellStyle name="Percent" xfId="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showRuler="0" topLeftCell="A4" workbookViewId="0">
      <selection activeCell="G10" sqref="G10"/>
    </sheetView>
  </sheetViews>
  <sheetFormatPr baseColWidth="10" defaultRowHeight="15" x14ac:dyDescent="0"/>
  <cols>
    <col min="1" max="1" width="19" customWidth="1"/>
    <col min="2" max="2" width="11.5" bestFit="1" customWidth="1"/>
    <col min="3" max="3" width="10.83203125" customWidth="1"/>
    <col min="4" max="4" width="15.33203125" style="9" customWidth="1"/>
    <col min="5" max="5" width="13.6640625" style="1" customWidth="1"/>
    <col min="6" max="6" width="12.5" style="1" bestFit="1" customWidth="1"/>
    <col min="11" max="11" width="15" style="1" customWidth="1"/>
    <col min="14" max="14" width="10.83203125" style="1"/>
  </cols>
  <sheetData>
    <row r="1" spans="1:14">
      <c r="A1" t="s">
        <v>0</v>
      </c>
      <c r="B1" s="13">
        <v>1000</v>
      </c>
      <c r="D1" s="13"/>
    </row>
    <row r="2" spans="1:14">
      <c r="A2" t="s">
        <v>26</v>
      </c>
      <c r="B2" s="13">
        <v>95</v>
      </c>
      <c r="D2" s="13"/>
      <c r="K2"/>
      <c r="N2"/>
    </row>
    <row r="3" spans="1:14">
      <c r="A3" t="s">
        <v>1</v>
      </c>
      <c r="B3" s="13">
        <v>68</v>
      </c>
      <c r="D3" s="13"/>
    </row>
    <row r="4" spans="1:14">
      <c r="A4" t="s">
        <v>2</v>
      </c>
      <c r="B4" s="13">
        <v>0.8</v>
      </c>
      <c r="D4" s="13"/>
    </row>
    <row r="5" spans="1:14">
      <c r="A5" t="s">
        <v>3</v>
      </c>
      <c r="B5" s="13">
        <v>3.5000000000000003E-2</v>
      </c>
      <c r="D5" s="13"/>
    </row>
    <row r="6" spans="1:14">
      <c r="A6" t="s">
        <v>4</v>
      </c>
      <c r="B6" s="13">
        <v>0.6</v>
      </c>
      <c r="D6" s="13"/>
    </row>
    <row r="7" spans="1:14">
      <c r="A7" t="s">
        <v>5</v>
      </c>
      <c r="B7" s="13">
        <v>0.217258248494763</v>
      </c>
      <c r="D7" s="13"/>
    </row>
    <row r="8" spans="1:14">
      <c r="A8" t="s">
        <v>6</v>
      </c>
      <c r="B8" s="13">
        <v>0.13039999999999999</v>
      </c>
      <c r="D8" s="13"/>
    </row>
    <row r="9" spans="1:14">
      <c r="A9" t="s">
        <v>7</v>
      </c>
      <c r="B9" s="13">
        <v>75000</v>
      </c>
      <c r="D9" s="13"/>
    </row>
    <row r="10" spans="1:14">
      <c r="A10" t="s">
        <v>8</v>
      </c>
      <c r="B10">
        <v>66</v>
      </c>
      <c r="D10" s="13"/>
      <c r="E10" s="13"/>
    </row>
    <row r="11" spans="1:14">
      <c r="A11" t="s">
        <v>9</v>
      </c>
      <c r="B11">
        <v>24540</v>
      </c>
      <c r="D11" s="13"/>
      <c r="E11" s="13"/>
    </row>
    <row r="12" spans="1:14">
      <c r="A12" t="s">
        <v>10</v>
      </c>
      <c r="B12">
        <v>65</v>
      </c>
      <c r="D12" s="13"/>
      <c r="E12" s="13"/>
    </row>
    <row r="13" spans="1:14">
      <c r="A13" t="s">
        <v>11</v>
      </c>
      <c r="B13">
        <v>27823</v>
      </c>
      <c r="D13" s="13"/>
      <c r="E13" s="13"/>
    </row>
    <row r="14" spans="1:14">
      <c r="A14" t="s">
        <v>23</v>
      </c>
      <c r="B14">
        <v>0.05</v>
      </c>
    </row>
    <row r="15" spans="1:14">
      <c r="A15" t="s">
        <v>22</v>
      </c>
      <c r="B15">
        <v>0.05</v>
      </c>
    </row>
    <row r="16" spans="1:14">
      <c r="A16" t="s">
        <v>27</v>
      </c>
      <c r="B16">
        <v>2.5000000000000001E-2</v>
      </c>
    </row>
    <row r="17" spans="1:16">
      <c r="B17">
        <v>33</v>
      </c>
    </row>
    <row r="18" spans="1:16">
      <c r="A18" t="s">
        <v>29</v>
      </c>
      <c r="B18" s="1">
        <v>4000000</v>
      </c>
    </row>
    <row r="19" spans="1:16">
      <c r="B19" s="4"/>
    </row>
    <row r="21" spans="1:16">
      <c r="A21" t="s">
        <v>14</v>
      </c>
      <c r="E21" s="7" t="s">
        <v>15</v>
      </c>
    </row>
    <row r="22" spans="1:16" s="16" customFormat="1" ht="30">
      <c r="A22" s="16" t="s">
        <v>13</v>
      </c>
      <c r="B22" s="17" t="s">
        <v>20</v>
      </c>
      <c r="C22" s="17" t="s">
        <v>21</v>
      </c>
      <c r="D22" s="18" t="s">
        <v>12</v>
      </c>
      <c r="E22" s="19">
        <f>$B$18-$B$9-($B$6*($B$18-$B$9))</f>
        <v>1570000</v>
      </c>
      <c r="F22" s="20" t="s">
        <v>16</v>
      </c>
      <c r="G22" s="16" t="s">
        <v>17</v>
      </c>
      <c r="H22" s="16" t="s">
        <v>28</v>
      </c>
      <c r="I22" s="16" t="s">
        <v>7</v>
      </c>
      <c r="J22" s="16" t="s">
        <v>18</v>
      </c>
      <c r="K22" s="20" t="s">
        <v>19</v>
      </c>
      <c r="L22" s="16" t="s">
        <v>25</v>
      </c>
      <c r="N22" s="20"/>
    </row>
    <row r="23" spans="1:16">
      <c r="A23">
        <v>1</v>
      </c>
      <c r="B23" s="5">
        <v>65</v>
      </c>
      <c r="C23" s="5">
        <v>67</v>
      </c>
      <c r="D23" s="15">
        <v>2.1154486859181299E-2</v>
      </c>
      <c r="E23" s="1">
        <f>(E22-K23)*(1+D23)</f>
        <v>1547100.1053160026</v>
      </c>
      <c r="F23" s="1">
        <f>IF(AND(C23&lt;&gt;" ",C23&gt;$B$10),$B$11*(1+$B$16)^(A23-1),0)</f>
        <v>24540</v>
      </c>
      <c r="G23" s="1">
        <f t="shared" ref="G23:G26" si="0">IF(AND(B23&lt;&gt;" ",B23&gt;=$B$12),$B$13*(1+$B$16)^(A23-1),0)</f>
        <v>27823</v>
      </c>
      <c r="H23" s="1">
        <f>IF(AND(B23&lt;&gt;" ",C23&lt;&gt;" "),F23+G23,IF(AND(B23=" ",C23=" ")," ",G23))</f>
        <v>52363</v>
      </c>
      <c r="J23" s="31">
        <f>$B$6*(1000000-$B$9)*$B$14</f>
        <v>27750</v>
      </c>
      <c r="K23" s="14">
        <f>$B$5*E22</f>
        <v>54950.000000000007</v>
      </c>
      <c r="L23" s="1">
        <f>SUM(H23:K23)</f>
        <v>135063</v>
      </c>
      <c r="P23" s="3"/>
    </row>
    <row r="24" spans="1:16">
      <c r="A24">
        <v>2</v>
      </c>
      <c r="B24" s="5">
        <f>IF(B23&lt;$B$2-1,B23+1," ")</f>
        <v>66</v>
      </c>
      <c r="C24" s="5" t="str">
        <f>IF(C23&lt;=$B$3-2,C23+1," ")</f>
        <v xml:space="preserve"> </v>
      </c>
      <c r="D24" s="15">
        <v>5.2659864438856598E-2</v>
      </c>
      <c r="E24" s="1">
        <f t="shared" ref="E24:E62" si="1">(E23-K24)*(1+D24)</f>
        <v>1571570.2305855488</v>
      </c>
      <c r="F24" s="1">
        <f t="shared" ref="F24:F62" si="2">IF(AND(C24&lt;&gt;" ",C24&gt;$B$10),$B$11*(1+$B$16)^(A24-1),0)</f>
        <v>0</v>
      </c>
      <c r="G24" s="1">
        <f t="shared" si="0"/>
        <v>28518.574999999997</v>
      </c>
      <c r="H24" s="1">
        <f t="shared" ref="H24:H62" si="3">IF(AND(B24&lt;&gt;" ",C24&lt;&gt;" "),F24+G24,IF(AND(B24=" ",C24=" ")," ",G24))</f>
        <v>28518.574999999997</v>
      </c>
      <c r="J24" s="3">
        <f>J23</f>
        <v>27750</v>
      </c>
      <c r="K24" s="14">
        <f t="shared" ref="K24:K52" si="4">$B$5*E23</f>
        <v>54148.503686060096</v>
      </c>
      <c r="L24" s="1">
        <f t="shared" ref="L24:L62" si="5">SUM(H24:K24)</f>
        <v>110417.07868606009</v>
      </c>
    </row>
    <row r="25" spans="1:16">
      <c r="A25">
        <v>3</v>
      </c>
      <c r="B25" s="5">
        <f t="shared" ref="B25:B62" si="6">IF(B24&lt;$B$2-1,B24+1," ")</f>
        <v>67</v>
      </c>
      <c r="C25" s="5" t="str">
        <f t="shared" ref="C25:C62" si="7">IF(C24&lt;=$B$3-2,C24+1," ")</f>
        <v xml:space="preserve"> </v>
      </c>
      <c r="D25" s="15">
        <v>0.10895741418109001</v>
      </c>
      <c r="E25" s="1">
        <f t="shared" si="1"/>
        <v>1681806.303045135</v>
      </c>
      <c r="F25" s="1">
        <f t="shared" si="2"/>
        <v>0</v>
      </c>
      <c r="G25" s="1">
        <f t="shared" si="0"/>
        <v>29231.539374999997</v>
      </c>
      <c r="H25" s="1">
        <f t="shared" si="3"/>
        <v>29231.539374999997</v>
      </c>
      <c r="J25" s="3">
        <f t="shared" ref="J25:J52" si="8">J24</f>
        <v>27750</v>
      </c>
      <c r="K25" s="14">
        <f t="shared" si="4"/>
        <v>55004.958070494213</v>
      </c>
      <c r="L25" s="1">
        <f t="shared" si="5"/>
        <v>111986.4974454942</v>
      </c>
    </row>
    <row r="26" spans="1:16" s="22" customFormat="1">
      <c r="A26" s="22">
        <v>4</v>
      </c>
      <c r="B26" s="23">
        <f t="shared" si="6"/>
        <v>68</v>
      </c>
      <c r="C26" s="23" t="str">
        <f t="shared" si="7"/>
        <v xml:space="preserve"> </v>
      </c>
      <c r="D26" s="15">
        <v>6.57529962615568E-3</v>
      </c>
      <c r="E26" s="24">
        <f t="shared" si="1"/>
        <v>1633614.4194817855</v>
      </c>
      <c r="F26" s="24">
        <f t="shared" si="2"/>
        <v>0</v>
      </c>
      <c r="G26" s="24">
        <f t="shared" si="0"/>
        <v>29962.327859374996</v>
      </c>
      <c r="H26" s="24">
        <f t="shared" si="3"/>
        <v>29962.327859374996</v>
      </c>
      <c r="J26" s="25">
        <f t="shared" si="8"/>
        <v>27750</v>
      </c>
      <c r="K26" s="26">
        <f t="shared" si="4"/>
        <v>58863.220606579729</v>
      </c>
      <c r="L26" s="1">
        <f t="shared" si="5"/>
        <v>116575.54846595472</v>
      </c>
      <c r="N26" s="24"/>
    </row>
    <row r="27" spans="1:16">
      <c r="A27">
        <v>5</v>
      </c>
      <c r="B27" s="5">
        <f t="shared" si="6"/>
        <v>69</v>
      </c>
      <c r="C27" s="5" t="str">
        <f t="shared" si="7"/>
        <v xml:space="preserve"> </v>
      </c>
      <c r="D27" s="15">
        <v>5.5588857177186597E-2</v>
      </c>
      <c r="E27" s="1">
        <f t="shared" si="1"/>
        <v>1664070.2968944379</v>
      </c>
      <c r="F27" s="1">
        <f t="shared" si="2"/>
        <v>0</v>
      </c>
      <c r="G27" s="1">
        <f>IF(AND(B27&lt;&gt;" ",B27&gt;=$B$12),$B$13*(1+$B$16)^(A27-1),0)</f>
        <v>30711.38605585937</v>
      </c>
      <c r="H27" s="1">
        <f t="shared" si="3"/>
        <v>30711.38605585937</v>
      </c>
      <c r="J27" s="3">
        <f t="shared" si="8"/>
        <v>27750</v>
      </c>
      <c r="K27" s="14">
        <f t="shared" si="4"/>
        <v>57176.504681862498</v>
      </c>
      <c r="L27" s="1">
        <f t="shared" si="5"/>
        <v>115637.89073772187</v>
      </c>
    </row>
    <row r="28" spans="1:16">
      <c r="A28">
        <v>6</v>
      </c>
      <c r="B28" s="5">
        <f t="shared" si="6"/>
        <v>70</v>
      </c>
      <c r="C28" s="5" t="str">
        <f t="shared" si="7"/>
        <v xml:space="preserve"> </v>
      </c>
      <c r="D28" s="15">
        <v>-0.111060719250882</v>
      </c>
      <c r="E28" s="1">
        <f t="shared" si="1"/>
        <v>1427483.4419880069</v>
      </c>
      <c r="F28" s="1">
        <f t="shared" si="2"/>
        <v>0</v>
      </c>
      <c r="G28" s="1">
        <f t="shared" ref="G28:G62" si="9">IF(AND(B28&lt;&gt;" ",B28&gt;=$B$12),$B$13*(1+$B$16)^(A28-1),0)</f>
        <v>31479.170707255849</v>
      </c>
      <c r="H28" s="1">
        <f t="shared" si="3"/>
        <v>31479.170707255849</v>
      </c>
      <c r="J28" s="3">
        <f t="shared" si="8"/>
        <v>27750</v>
      </c>
      <c r="K28" s="14">
        <f t="shared" si="4"/>
        <v>58242.460391305329</v>
      </c>
      <c r="L28" s="1">
        <f t="shared" si="5"/>
        <v>117471.63109856118</v>
      </c>
    </row>
    <row r="29" spans="1:16">
      <c r="A29">
        <v>7</v>
      </c>
      <c r="B29" s="5">
        <f t="shared" si="6"/>
        <v>71</v>
      </c>
      <c r="C29" s="5" t="str">
        <f t="shared" si="7"/>
        <v xml:space="preserve"> </v>
      </c>
      <c r="D29" s="15">
        <v>0.17528623303457599</v>
      </c>
      <c r="E29" s="1">
        <f t="shared" si="1"/>
        <v>1618982.0799494493</v>
      </c>
      <c r="F29" s="1">
        <f t="shared" si="2"/>
        <v>0</v>
      </c>
      <c r="G29" s="1">
        <f t="shared" si="9"/>
        <v>32266.149974937245</v>
      </c>
      <c r="H29" s="1">
        <f t="shared" si="3"/>
        <v>32266.149974937245</v>
      </c>
      <c r="J29" s="3">
        <f t="shared" si="8"/>
        <v>27750</v>
      </c>
      <c r="K29" s="14">
        <f t="shared" si="4"/>
        <v>49961.920469580247</v>
      </c>
      <c r="L29" s="1">
        <f t="shared" si="5"/>
        <v>109978.07044451749</v>
      </c>
    </row>
    <row r="30" spans="1:16">
      <c r="A30">
        <v>8</v>
      </c>
      <c r="B30" s="5">
        <f t="shared" si="6"/>
        <v>72</v>
      </c>
      <c r="C30" s="5" t="str">
        <f t="shared" si="7"/>
        <v xml:space="preserve"> </v>
      </c>
      <c r="D30" s="15">
        <v>6.3541796644321802E-2</v>
      </c>
      <c r="E30" s="1">
        <f t="shared" si="1"/>
        <v>1661590.1811928446</v>
      </c>
      <c r="F30" s="1">
        <f t="shared" si="2"/>
        <v>0</v>
      </c>
      <c r="G30" s="1">
        <f t="shared" si="9"/>
        <v>33072.803724310674</v>
      </c>
      <c r="H30" s="1">
        <f t="shared" si="3"/>
        <v>33072.803724310674</v>
      </c>
      <c r="J30" s="3">
        <f t="shared" si="8"/>
        <v>27750</v>
      </c>
      <c r="K30" s="14">
        <f t="shared" si="4"/>
        <v>56664.372798230732</v>
      </c>
      <c r="L30" s="1">
        <f t="shared" si="5"/>
        <v>117487.17652254141</v>
      </c>
    </row>
    <row r="31" spans="1:16">
      <c r="A31">
        <v>9</v>
      </c>
      <c r="B31" s="5">
        <f t="shared" si="6"/>
        <v>73</v>
      </c>
      <c r="C31" s="5" t="str">
        <f t="shared" si="7"/>
        <v xml:space="preserve"> </v>
      </c>
      <c r="D31" s="15">
        <v>0.20810640452676299</v>
      </c>
      <c r="E31" s="1">
        <f t="shared" si="1"/>
        <v>1937119.5187119353</v>
      </c>
      <c r="F31" s="1">
        <f t="shared" si="2"/>
        <v>0</v>
      </c>
      <c r="G31" s="1">
        <f t="shared" si="9"/>
        <v>33899.62381741844</v>
      </c>
      <c r="H31" s="1">
        <f t="shared" si="3"/>
        <v>33899.62381741844</v>
      </c>
      <c r="J31" s="3">
        <f t="shared" si="8"/>
        <v>27750</v>
      </c>
      <c r="K31" s="14">
        <f t="shared" si="4"/>
        <v>58155.656341749571</v>
      </c>
      <c r="L31" s="1">
        <f t="shared" si="5"/>
        <v>119805.280159168</v>
      </c>
    </row>
    <row r="32" spans="1:16">
      <c r="A32">
        <v>10</v>
      </c>
      <c r="B32" s="5">
        <f t="shared" si="6"/>
        <v>74</v>
      </c>
      <c r="C32" s="5" t="str">
        <f t="shared" si="7"/>
        <v xml:space="preserve"> </v>
      </c>
      <c r="D32" s="15">
        <v>0.290914024375728</v>
      </c>
      <c r="E32" s="1">
        <f t="shared" si="1"/>
        <v>2413131.8372212956</v>
      </c>
      <c r="F32" s="1">
        <f t="shared" si="2"/>
        <v>0</v>
      </c>
      <c r="G32" s="1">
        <f t="shared" si="9"/>
        <v>34747.114412853894</v>
      </c>
      <c r="H32" s="1">
        <f t="shared" si="3"/>
        <v>34747.114412853894</v>
      </c>
      <c r="J32" s="3">
        <f t="shared" si="8"/>
        <v>27750</v>
      </c>
      <c r="K32" s="14">
        <f t="shared" si="4"/>
        <v>67799.183154917744</v>
      </c>
      <c r="L32" s="1">
        <f t="shared" si="5"/>
        <v>130296.29756777163</v>
      </c>
    </row>
    <row r="33" spans="1:14">
      <c r="A33">
        <v>11</v>
      </c>
      <c r="B33" s="5">
        <f t="shared" si="6"/>
        <v>75</v>
      </c>
      <c r="C33" s="5" t="str">
        <f t="shared" si="7"/>
        <v xml:space="preserve"> </v>
      </c>
      <c r="D33" s="15">
        <v>1.3701953044399501E-2</v>
      </c>
      <c r="E33" s="1">
        <f t="shared" si="1"/>
        <v>2360579.5803727778</v>
      </c>
      <c r="F33" s="1">
        <f t="shared" si="2"/>
        <v>0</v>
      </c>
      <c r="G33" s="1">
        <f t="shared" si="9"/>
        <v>35615.792273175241</v>
      </c>
      <c r="H33" s="1">
        <f t="shared" si="3"/>
        <v>35615.792273175241</v>
      </c>
      <c r="J33" s="3">
        <f t="shared" si="8"/>
        <v>27750</v>
      </c>
      <c r="K33" s="14">
        <f t="shared" si="4"/>
        <v>84459.614302745351</v>
      </c>
      <c r="L33" s="1">
        <f t="shared" si="5"/>
        <v>147825.40657592058</v>
      </c>
    </row>
    <row r="34" spans="1:14">
      <c r="A34">
        <v>12</v>
      </c>
      <c r="B34" s="5">
        <f t="shared" si="6"/>
        <v>76</v>
      </c>
      <c r="C34" s="5" t="str">
        <f t="shared" si="7"/>
        <v xml:space="preserve"> </v>
      </c>
      <c r="D34" s="15">
        <v>0.14797008173587001</v>
      </c>
      <c r="E34" s="1">
        <f t="shared" si="1"/>
        <v>2615029.1181407035</v>
      </c>
      <c r="F34" s="1">
        <f t="shared" si="2"/>
        <v>0</v>
      </c>
      <c r="G34" s="1">
        <f t="shared" si="9"/>
        <v>36506.187080004624</v>
      </c>
      <c r="H34" s="1">
        <f t="shared" si="3"/>
        <v>36506.187080004624</v>
      </c>
      <c r="J34" s="3">
        <f t="shared" si="8"/>
        <v>27750</v>
      </c>
      <c r="K34" s="14">
        <f t="shared" si="4"/>
        <v>82620.285313047236</v>
      </c>
      <c r="L34" s="1">
        <f t="shared" si="5"/>
        <v>146876.47239305187</v>
      </c>
    </row>
    <row r="35" spans="1:14">
      <c r="A35">
        <v>13</v>
      </c>
      <c r="B35" s="5">
        <f t="shared" si="6"/>
        <v>77</v>
      </c>
      <c r="C35" s="5" t="str">
        <f t="shared" si="7"/>
        <v xml:space="preserve"> </v>
      </c>
      <c r="D35" s="15">
        <v>1.5724410004372899E-2</v>
      </c>
      <c r="E35" s="1">
        <f t="shared" si="1"/>
        <v>2563183.6963818516</v>
      </c>
      <c r="F35" s="1">
        <f t="shared" si="2"/>
        <v>0</v>
      </c>
      <c r="G35" s="1">
        <f t="shared" si="9"/>
        <v>37418.841757004739</v>
      </c>
      <c r="H35" s="1">
        <f t="shared" si="3"/>
        <v>37418.841757004739</v>
      </c>
      <c r="J35" s="3">
        <f t="shared" si="8"/>
        <v>27750</v>
      </c>
      <c r="K35" s="14">
        <f t="shared" si="4"/>
        <v>91526.019134924631</v>
      </c>
      <c r="L35" s="1">
        <f t="shared" si="5"/>
        <v>156694.86089192936</v>
      </c>
      <c r="M35" t="s">
        <v>24</v>
      </c>
    </row>
    <row r="36" spans="1:14">
      <c r="A36">
        <v>14</v>
      </c>
      <c r="B36" s="5">
        <f t="shared" si="6"/>
        <v>78</v>
      </c>
      <c r="C36" s="5" t="str">
        <f t="shared" si="7"/>
        <v xml:space="preserve"> </v>
      </c>
      <c r="D36" s="15">
        <v>0.14651276498037</v>
      </c>
      <c r="E36" s="1">
        <f t="shared" si="1"/>
        <v>2835867.5279501639</v>
      </c>
      <c r="F36" s="1">
        <f t="shared" si="2"/>
        <v>0</v>
      </c>
      <c r="G36" s="1">
        <f t="shared" si="9"/>
        <v>38354.312800929853</v>
      </c>
      <c r="H36" s="1">
        <f t="shared" si="3"/>
        <v>38354.312800929853</v>
      </c>
      <c r="J36" s="3">
        <f t="shared" si="8"/>
        <v>27750</v>
      </c>
      <c r="K36" s="14">
        <f t="shared" si="4"/>
        <v>89711.429373364808</v>
      </c>
      <c r="L36" s="1">
        <f t="shared" si="5"/>
        <v>155815.74217429466</v>
      </c>
    </row>
    <row r="37" spans="1:14">
      <c r="A37">
        <v>15</v>
      </c>
      <c r="B37" s="5">
        <f t="shared" si="6"/>
        <v>79</v>
      </c>
      <c r="C37" s="5" t="str">
        <f t="shared" si="7"/>
        <v xml:space="preserve"> </v>
      </c>
      <c r="D37" s="15">
        <v>9.6545249210785403E-2</v>
      </c>
      <c r="E37" s="1">
        <f t="shared" si="1"/>
        <v>3000819.0678841155</v>
      </c>
      <c r="F37" s="1">
        <f t="shared" si="2"/>
        <v>0</v>
      </c>
      <c r="G37" s="1">
        <f t="shared" si="9"/>
        <v>39313.170620953097</v>
      </c>
      <c r="H37" s="1">
        <f t="shared" si="3"/>
        <v>39313.170620953097</v>
      </c>
      <c r="J37" s="3">
        <f t="shared" si="8"/>
        <v>27750</v>
      </c>
      <c r="K37" s="14">
        <f t="shared" si="4"/>
        <v>99255.363478255749</v>
      </c>
      <c r="L37" s="1">
        <f t="shared" si="5"/>
        <v>166318.53409920883</v>
      </c>
    </row>
    <row r="38" spans="1:14">
      <c r="A38">
        <v>16</v>
      </c>
      <c r="B38" s="5">
        <f t="shared" si="6"/>
        <v>80</v>
      </c>
      <c r="C38" s="5" t="str">
        <f t="shared" si="7"/>
        <v xml:space="preserve"> </v>
      </c>
      <c r="D38" s="15">
        <v>9.0730633239090197E-2</v>
      </c>
      <c r="E38" s="1">
        <f t="shared" si="1"/>
        <v>3158527.2972739567</v>
      </c>
      <c r="F38" s="1">
        <f t="shared" si="2"/>
        <v>0</v>
      </c>
      <c r="G38" s="1">
        <f t="shared" si="9"/>
        <v>40295.99988647693</v>
      </c>
      <c r="H38" s="1">
        <f t="shared" si="3"/>
        <v>40295.99988647693</v>
      </c>
      <c r="J38" s="3">
        <f t="shared" si="8"/>
        <v>27750</v>
      </c>
      <c r="K38" s="14">
        <f t="shared" si="4"/>
        <v>105028.66737594405</v>
      </c>
      <c r="L38" s="1">
        <f t="shared" si="5"/>
        <v>173074.66726242099</v>
      </c>
    </row>
    <row r="39" spans="1:14">
      <c r="A39">
        <v>17</v>
      </c>
      <c r="B39" s="5">
        <f t="shared" si="6"/>
        <v>81</v>
      </c>
      <c r="C39" s="5" t="str">
        <f t="shared" si="7"/>
        <v xml:space="preserve"> </v>
      </c>
      <c r="D39" s="15">
        <v>-0.135685223355757</v>
      </c>
      <c r="E39" s="1">
        <f t="shared" si="1"/>
        <v>2634413.1519267014</v>
      </c>
      <c r="F39" s="1">
        <f t="shared" si="2"/>
        <v>0</v>
      </c>
      <c r="G39" s="1">
        <f t="shared" si="9"/>
        <v>41303.399883638849</v>
      </c>
      <c r="H39" s="1">
        <f t="shared" si="3"/>
        <v>41303.399883638849</v>
      </c>
      <c r="J39" s="3">
        <f t="shared" si="8"/>
        <v>27750</v>
      </c>
      <c r="K39" s="14">
        <f t="shared" si="4"/>
        <v>110548.4554045885</v>
      </c>
      <c r="L39" s="1">
        <f t="shared" si="5"/>
        <v>179601.85528822735</v>
      </c>
    </row>
    <row r="40" spans="1:14">
      <c r="A40">
        <v>18</v>
      </c>
      <c r="B40" s="5">
        <f t="shared" si="6"/>
        <v>82</v>
      </c>
      <c r="C40" s="5" t="str">
        <f t="shared" si="7"/>
        <v xml:space="preserve"> </v>
      </c>
      <c r="D40" s="15">
        <v>0.10277485626861101</v>
      </c>
      <c r="E40" s="1">
        <f t="shared" si="1"/>
        <v>2803483.8244942226</v>
      </c>
      <c r="F40" s="1">
        <f t="shared" si="2"/>
        <v>0</v>
      </c>
      <c r="G40" s="1">
        <f t="shared" si="9"/>
        <v>42335.984880729811</v>
      </c>
      <c r="H40" s="1">
        <f t="shared" si="3"/>
        <v>42335.984880729811</v>
      </c>
      <c r="J40" s="3">
        <f t="shared" si="8"/>
        <v>27750</v>
      </c>
      <c r="K40" s="14">
        <f t="shared" si="4"/>
        <v>92204.460317434554</v>
      </c>
      <c r="L40" s="1">
        <f t="shared" si="5"/>
        <v>162290.44519816438</v>
      </c>
    </row>
    <row r="41" spans="1:14">
      <c r="A41">
        <v>19</v>
      </c>
      <c r="B41" s="5">
        <f t="shared" si="6"/>
        <v>83</v>
      </c>
      <c r="C41" s="5" t="str">
        <f t="shared" si="7"/>
        <v xml:space="preserve"> </v>
      </c>
      <c r="D41" s="15">
        <v>-7.7701308724619403E-2</v>
      </c>
      <c r="E41" s="1">
        <f t="shared" si="1"/>
        <v>2495151.731160725</v>
      </c>
      <c r="F41" s="1">
        <f t="shared" si="2"/>
        <v>0</v>
      </c>
      <c r="G41" s="1">
        <f t="shared" si="9"/>
        <v>43394.384502748064</v>
      </c>
      <c r="H41" s="1">
        <f t="shared" si="3"/>
        <v>43394.384502748064</v>
      </c>
      <c r="I41" t="str">
        <f>IF(C41=" "," ",$B$9*$B$15)</f>
        <v xml:space="preserve"> </v>
      </c>
      <c r="J41" s="3">
        <f t="shared" si="8"/>
        <v>27750</v>
      </c>
      <c r="K41" s="14">
        <f t="shared" si="4"/>
        <v>98121.933857297801</v>
      </c>
      <c r="L41" s="1">
        <f t="shared" si="5"/>
        <v>169266.31836004584</v>
      </c>
    </row>
    <row r="42" spans="1:14">
      <c r="A42">
        <v>20</v>
      </c>
      <c r="B42" s="5">
        <f t="shared" si="6"/>
        <v>84</v>
      </c>
      <c r="C42" s="5" t="str">
        <f t="shared" si="7"/>
        <v xml:space="preserve"> </v>
      </c>
      <c r="D42" s="15">
        <v>0.31589359845768</v>
      </c>
      <c r="E42" s="1">
        <f t="shared" si="1"/>
        <v>3168436.7935574716</v>
      </c>
      <c r="F42" s="1">
        <f t="shared" si="2"/>
        <v>0</v>
      </c>
      <c r="G42" s="1">
        <f t="shared" si="9"/>
        <v>44479.24411531676</v>
      </c>
      <c r="H42" s="1">
        <f t="shared" si="3"/>
        <v>44479.24411531676</v>
      </c>
      <c r="I42" t="str">
        <f>IF(C42=" "," ",$B$9*$B$15)</f>
        <v xml:space="preserve"> </v>
      </c>
      <c r="J42" s="3">
        <f t="shared" si="8"/>
        <v>27750</v>
      </c>
      <c r="K42" s="14">
        <f t="shared" si="4"/>
        <v>87330.310590625377</v>
      </c>
      <c r="L42" s="1">
        <f t="shared" si="5"/>
        <v>159559.55470594214</v>
      </c>
    </row>
    <row r="43" spans="1:14">
      <c r="A43">
        <v>21</v>
      </c>
      <c r="B43" s="5">
        <f t="shared" si="6"/>
        <v>85</v>
      </c>
      <c r="C43" s="5" t="str">
        <f t="shared" si="7"/>
        <v xml:space="preserve"> </v>
      </c>
      <c r="D43" s="15">
        <v>0.139856839091579</v>
      </c>
      <c r="E43" s="1">
        <f t="shared" si="1"/>
        <v>3485159.5961730718</v>
      </c>
      <c r="F43" s="1">
        <f t="shared" si="2"/>
        <v>0</v>
      </c>
      <c r="G43" s="1">
        <f t="shared" si="9"/>
        <v>45591.225218199674</v>
      </c>
      <c r="H43" s="1">
        <f t="shared" si="3"/>
        <v>45591.225218199674</v>
      </c>
      <c r="I43">
        <f>IF(C43&lt;&gt;" ",$B$15*$B$9,0)</f>
        <v>0</v>
      </c>
      <c r="J43" s="3">
        <f t="shared" si="8"/>
        <v>27750</v>
      </c>
      <c r="K43" s="14">
        <f t="shared" si="4"/>
        <v>110895.28777451151</v>
      </c>
      <c r="L43" s="1">
        <f t="shared" si="5"/>
        <v>184236.51299271118</v>
      </c>
    </row>
    <row r="44" spans="1:14">
      <c r="A44">
        <v>22</v>
      </c>
      <c r="B44" s="5">
        <f t="shared" si="6"/>
        <v>86</v>
      </c>
      <c r="C44" s="5" t="str">
        <f t="shared" si="7"/>
        <v xml:space="preserve"> </v>
      </c>
      <c r="D44" s="15">
        <v>0.26635698939949498</v>
      </c>
      <c r="E44" s="1">
        <f t="shared" si="1"/>
        <v>4258985.2463039644</v>
      </c>
      <c r="F44" s="1">
        <f t="shared" si="2"/>
        <v>0</v>
      </c>
      <c r="G44" s="1">
        <f t="shared" si="9"/>
        <v>46731.005848654662</v>
      </c>
      <c r="H44" s="1">
        <f t="shared" si="3"/>
        <v>46731.005848654662</v>
      </c>
      <c r="I44">
        <f t="shared" ref="I44:I62" si="10">IF(C44&lt;&gt;" ",$B$15*$B$9,0)</f>
        <v>0</v>
      </c>
      <c r="J44" s="3">
        <f t="shared" si="8"/>
        <v>27750</v>
      </c>
      <c r="K44" s="14">
        <f t="shared" si="4"/>
        <v>121980.58586605752</v>
      </c>
      <c r="L44" s="1">
        <f t="shared" si="5"/>
        <v>196461.59171471218</v>
      </c>
    </row>
    <row r="45" spans="1:14" s="11" customFormat="1">
      <c r="A45" s="11">
        <v>23</v>
      </c>
      <c r="B45" s="27">
        <f t="shared" si="6"/>
        <v>87</v>
      </c>
      <c r="C45" s="27" t="str">
        <f t="shared" si="7"/>
        <v xml:space="preserve"> </v>
      </c>
      <c r="D45" s="28">
        <v>5.4735925927393701E-2</v>
      </c>
      <c r="E45" s="12">
        <f t="shared" si="1"/>
        <v>4334881.0811170172</v>
      </c>
      <c r="F45" s="12">
        <f t="shared" si="2"/>
        <v>0</v>
      </c>
      <c r="G45" s="12">
        <f t="shared" si="9"/>
        <v>47899.280994871027</v>
      </c>
      <c r="H45" s="12">
        <f t="shared" si="3"/>
        <v>47899.280994871027</v>
      </c>
      <c r="I45" s="11">
        <f t="shared" si="10"/>
        <v>0</v>
      </c>
      <c r="J45" s="29">
        <f t="shared" si="8"/>
        <v>27750</v>
      </c>
      <c r="K45" s="30">
        <f t="shared" si="4"/>
        <v>149064.48362063876</v>
      </c>
      <c r="L45" s="1">
        <f t="shared" si="5"/>
        <v>224713.76461550978</v>
      </c>
      <c r="N45" s="12"/>
    </row>
    <row r="46" spans="1:14" s="11" customFormat="1">
      <c r="A46" s="11">
        <v>24</v>
      </c>
      <c r="B46" s="27">
        <f t="shared" si="6"/>
        <v>88</v>
      </c>
      <c r="C46" s="27" t="str">
        <f t="shared" si="7"/>
        <v xml:space="preserve"> </v>
      </c>
      <c r="D46" s="28">
        <v>0.13247856249658599</v>
      </c>
      <c r="E46" s="12">
        <f t="shared" si="1"/>
        <v>4737339.2990002492</v>
      </c>
      <c r="F46" s="12">
        <f t="shared" si="2"/>
        <v>0</v>
      </c>
      <c r="G46" s="12">
        <f t="shared" si="9"/>
        <v>49096.763019742808</v>
      </c>
      <c r="H46" s="12">
        <f t="shared" si="3"/>
        <v>49096.763019742808</v>
      </c>
      <c r="I46" s="11">
        <f t="shared" si="10"/>
        <v>0</v>
      </c>
      <c r="J46" s="29">
        <f t="shared" si="8"/>
        <v>27750</v>
      </c>
      <c r="K46" s="30">
        <f t="shared" si="4"/>
        <v>151720.83783909562</v>
      </c>
      <c r="L46" s="1">
        <f t="shared" si="5"/>
        <v>228567.60085883841</v>
      </c>
      <c r="N46" s="12"/>
    </row>
    <row r="47" spans="1:14" s="11" customFormat="1">
      <c r="A47" s="11">
        <v>25</v>
      </c>
      <c r="B47" s="27">
        <f t="shared" si="6"/>
        <v>89</v>
      </c>
      <c r="C47" s="27" t="str">
        <f t="shared" si="7"/>
        <v xml:space="preserve"> </v>
      </c>
      <c r="D47" s="28">
        <v>-0.18314204573040299</v>
      </c>
      <c r="E47" s="12">
        <f t="shared" si="1"/>
        <v>3734292.6233661301</v>
      </c>
      <c r="F47" s="12">
        <f t="shared" si="2"/>
        <v>0</v>
      </c>
      <c r="G47" s="12">
        <f t="shared" si="9"/>
        <v>50324.182095236371</v>
      </c>
      <c r="H47" s="12">
        <f t="shared" si="3"/>
        <v>50324.182095236371</v>
      </c>
      <c r="I47" s="11">
        <f t="shared" si="10"/>
        <v>0</v>
      </c>
      <c r="J47" s="29">
        <f t="shared" si="8"/>
        <v>27750</v>
      </c>
      <c r="K47" s="30">
        <f t="shared" si="4"/>
        <v>165806.87546500875</v>
      </c>
      <c r="L47" s="1">
        <f t="shared" si="5"/>
        <v>243881.05756024513</v>
      </c>
      <c r="N47" s="12"/>
    </row>
    <row r="48" spans="1:14" s="11" customFormat="1">
      <c r="A48" s="11">
        <v>26</v>
      </c>
      <c r="B48" s="27">
        <f t="shared" si="6"/>
        <v>90</v>
      </c>
      <c r="C48" s="27" t="str">
        <f t="shared" si="7"/>
        <v xml:space="preserve"> </v>
      </c>
      <c r="D48" s="28">
        <v>-0.16513527198560499</v>
      </c>
      <c r="E48" s="12">
        <f t="shared" si="1"/>
        <v>3008512.1734960801</v>
      </c>
      <c r="F48" s="12">
        <f t="shared" si="2"/>
        <v>0</v>
      </c>
      <c r="G48" s="12">
        <f t="shared" si="9"/>
        <v>51582.286647617271</v>
      </c>
      <c r="H48" s="12">
        <f t="shared" si="3"/>
        <v>51582.286647617271</v>
      </c>
      <c r="I48" s="11">
        <f t="shared" si="10"/>
        <v>0</v>
      </c>
      <c r="J48" s="29">
        <f t="shared" si="8"/>
        <v>27750</v>
      </c>
      <c r="K48" s="30">
        <f t="shared" si="4"/>
        <v>130700.24181781456</v>
      </c>
      <c r="L48" s="1">
        <f t="shared" si="5"/>
        <v>210032.52846543182</v>
      </c>
      <c r="N48" s="12"/>
    </row>
    <row r="49" spans="1:14" s="11" customFormat="1">
      <c r="A49" s="11">
        <v>27</v>
      </c>
      <c r="B49" s="27">
        <f t="shared" si="6"/>
        <v>91</v>
      </c>
      <c r="C49" s="27" t="str">
        <f t="shared" si="7"/>
        <v xml:space="preserve"> </v>
      </c>
      <c r="D49" s="28">
        <v>-9.5547414022436397E-2</v>
      </c>
      <c r="E49" s="12">
        <f t="shared" si="1"/>
        <v>2625819.6337292874</v>
      </c>
      <c r="F49" s="12">
        <f t="shared" si="2"/>
        <v>0</v>
      </c>
      <c r="G49" s="12">
        <f t="shared" si="9"/>
        <v>52871.843813807704</v>
      </c>
      <c r="H49" s="12">
        <f t="shared" si="3"/>
        <v>52871.843813807704</v>
      </c>
      <c r="I49" s="11">
        <f t="shared" si="10"/>
        <v>0</v>
      </c>
      <c r="J49" s="29">
        <f t="shared" si="8"/>
        <v>27750</v>
      </c>
      <c r="K49" s="30">
        <f t="shared" si="4"/>
        <v>105297.92607236281</v>
      </c>
      <c r="L49" s="1">
        <f t="shared" si="5"/>
        <v>185919.76988617051</v>
      </c>
      <c r="N49" s="12"/>
    </row>
    <row r="50" spans="1:14" s="11" customFormat="1">
      <c r="A50" s="11">
        <v>28</v>
      </c>
      <c r="B50" s="27">
        <f t="shared" si="6"/>
        <v>92</v>
      </c>
      <c r="C50" s="27" t="str">
        <f t="shared" si="7"/>
        <v xml:space="preserve"> </v>
      </c>
      <c r="D50" s="28">
        <v>0.18185323905537901</v>
      </c>
      <c r="E50" s="12">
        <f t="shared" si="1"/>
        <v>2994716.7689227317</v>
      </c>
      <c r="F50" s="12">
        <f t="shared" si="2"/>
        <v>0</v>
      </c>
      <c r="G50" s="12">
        <f t="shared" si="9"/>
        <v>54193.639909152895</v>
      </c>
      <c r="H50" s="12">
        <f t="shared" si="3"/>
        <v>54193.639909152895</v>
      </c>
      <c r="I50" s="11">
        <f t="shared" si="10"/>
        <v>0</v>
      </c>
      <c r="J50" s="29">
        <f t="shared" si="8"/>
        <v>27750</v>
      </c>
      <c r="K50" s="30">
        <f t="shared" si="4"/>
        <v>91903.68718052507</v>
      </c>
      <c r="L50" s="1">
        <f t="shared" si="5"/>
        <v>173847.32708967797</v>
      </c>
      <c r="N50" s="12"/>
    </row>
    <row r="51" spans="1:14" s="11" customFormat="1">
      <c r="A51" s="11">
        <v>29</v>
      </c>
      <c r="B51" s="27">
        <f t="shared" si="6"/>
        <v>93</v>
      </c>
      <c r="C51" s="27" t="str">
        <f t="shared" si="7"/>
        <v xml:space="preserve"> </v>
      </c>
      <c r="D51" s="28">
        <v>0.11968894251206701</v>
      </c>
      <c r="E51" s="12">
        <f t="shared" si="1"/>
        <v>3235790.958294109</v>
      </c>
      <c r="F51" s="12">
        <f t="shared" si="2"/>
        <v>0</v>
      </c>
      <c r="G51" s="12">
        <f t="shared" si="9"/>
        <v>55548.480906881712</v>
      </c>
      <c r="H51" s="12">
        <f t="shared" si="3"/>
        <v>55548.480906881712</v>
      </c>
      <c r="I51" s="11">
        <f t="shared" si="10"/>
        <v>0</v>
      </c>
      <c r="J51" s="29">
        <f t="shared" si="8"/>
        <v>27750</v>
      </c>
      <c r="K51" s="30">
        <f t="shared" si="4"/>
        <v>104815.08691229562</v>
      </c>
      <c r="L51" s="1">
        <f t="shared" si="5"/>
        <v>188113.56781917735</v>
      </c>
      <c r="N51" s="12"/>
    </row>
    <row r="52" spans="1:14" s="11" customFormat="1">
      <c r="A52" s="11">
        <v>30</v>
      </c>
      <c r="B52" s="27">
        <f t="shared" si="6"/>
        <v>94</v>
      </c>
      <c r="C52" s="27" t="str">
        <f t="shared" si="7"/>
        <v xml:space="preserve"> </v>
      </c>
      <c r="D52" s="28">
        <v>-7.8416701907150305E-2</v>
      </c>
      <c r="E52" s="12">
        <f t="shared" si="1"/>
        <v>2877679.1216687774</v>
      </c>
      <c r="F52" s="12">
        <f t="shared" si="2"/>
        <v>0</v>
      </c>
      <c r="G52" s="12">
        <f t="shared" si="9"/>
        <v>56937.192929553756</v>
      </c>
      <c r="H52" s="12">
        <f t="shared" si="3"/>
        <v>56937.192929553756</v>
      </c>
      <c r="I52" s="11">
        <f t="shared" si="10"/>
        <v>0</v>
      </c>
      <c r="J52" s="29">
        <f t="shared" si="8"/>
        <v>27750</v>
      </c>
      <c r="K52" s="30">
        <f t="shared" si="4"/>
        <v>113252.68354029383</v>
      </c>
      <c r="L52" s="1">
        <f t="shared" si="5"/>
        <v>197939.87646984757</v>
      </c>
      <c r="N52" s="12"/>
    </row>
    <row r="53" spans="1:14" s="2" customFormat="1">
      <c r="A53" s="2">
        <v>31</v>
      </c>
      <c r="B53" s="6" t="str">
        <f t="shared" si="6"/>
        <v xml:space="preserve"> </v>
      </c>
      <c r="C53" s="6" t="str">
        <f t="shared" si="7"/>
        <v xml:space="preserve"> </v>
      </c>
      <c r="D53" s="21">
        <v>0.202614173844473</v>
      </c>
      <c r="E53" s="8">
        <f t="shared" si="1"/>
        <v>3460737.6994951856</v>
      </c>
      <c r="F53" s="8">
        <f t="shared" si="2"/>
        <v>0</v>
      </c>
      <c r="G53" s="8">
        <f t="shared" si="9"/>
        <v>0</v>
      </c>
      <c r="H53" s="8" t="str">
        <f t="shared" si="3"/>
        <v xml:space="preserve"> </v>
      </c>
      <c r="I53" s="2">
        <f t="shared" si="10"/>
        <v>0</v>
      </c>
      <c r="K53" s="8"/>
      <c r="L53" s="1">
        <f t="shared" si="5"/>
        <v>0</v>
      </c>
      <c r="N53" s="8"/>
    </row>
    <row r="54" spans="1:14" s="2" customFormat="1">
      <c r="A54" s="2">
        <v>32</v>
      </c>
      <c r="B54" s="6" t="str">
        <f t="shared" si="6"/>
        <v xml:space="preserve"> </v>
      </c>
      <c r="C54" s="6" t="str">
        <f t="shared" si="7"/>
        <v xml:space="preserve"> </v>
      </c>
      <c r="D54" s="21">
        <v>0.11622517095124101</v>
      </c>
      <c r="E54" s="8">
        <f t="shared" si="1"/>
        <v>3862962.5302364179</v>
      </c>
      <c r="F54" s="8">
        <f t="shared" si="2"/>
        <v>0</v>
      </c>
      <c r="G54" s="8">
        <f t="shared" si="9"/>
        <v>0</v>
      </c>
      <c r="H54" s="8" t="str">
        <f t="shared" si="3"/>
        <v xml:space="preserve"> </v>
      </c>
      <c r="I54" s="2">
        <f t="shared" si="10"/>
        <v>0</v>
      </c>
      <c r="K54" s="8"/>
      <c r="L54" s="1">
        <f t="shared" si="5"/>
        <v>0</v>
      </c>
      <c r="N54" s="8"/>
    </row>
    <row r="55" spans="1:14" s="2" customFormat="1">
      <c r="A55" s="2">
        <v>33</v>
      </c>
      <c r="B55" s="6" t="str">
        <f t="shared" si="6"/>
        <v xml:space="preserve"> </v>
      </c>
      <c r="C55" s="6" t="str">
        <f t="shared" si="7"/>
        <v xml:space="preserve"> </v>
      </c>
      <c r="D55" s="21">
        <v>0.12625283957863701</v>
      </c>
      <c r="E55" s="8">
        <f t="shared" si="1"/>
        <v>4350672.5188646428</v>
      </c>
      <c r="F55" s="8">
        <f t="shared" si="2"/>
        <v>0</v>
      </c>
      <c r="G55" s="8">
        <f t="shared" si="9"/>
        <v>0</v>
      </c>
      <c r="H55" s="8" t="str">
        <f t="shared" si="3"/>
        <v xml:space="preserve"> </v>
      </c>
      <c r="I55" s="2">
        <f t="shared" si="10"/>
        <v>0</v>
      </c>
      <c r="K55" s="8"/>
      <c r="L55" s="1">
        <f t="shared" si="5"/>
        <v>0</v>
      </c>
      <c r="N55" s="8"/>
    </row>
    <row r="56" spans="1:14" s="2" customFormat="1">
      <c r="A56" s="2">
        <v>34</v>
      </c>
      <c r="B56" s="6" t="str">
        <f t="shared" si="6"/>
        <v xml:space="preserve"> </v>
      </c>
      <c r="C56" s="6" t="str">
        <f t="shared" si="7"/>
        <v xml:space="preserve"> </v>
      </c>
      <c r="D56" s="21">
        <v>0.13320360422211999</v>
      </c>
      <c r="E56" s="8">
        <f t="shared" si="1"/>
        <v>4930197.7791675432</v>
      </c>
      <c r="F56" s="8">
        <f t="shared" si="2"/>
        <v>0</v>
      </c>
      <c r="G56" s="8">
        <f t="shared" si="9"/>
        <v>0</v>
      </c>
      <c r="H56" s="8" t="str">
        <f t="shared" si="3"/>
        <v xml:space="preserve"> </v>
      </c>
      <c r="I56" s="2">
        <f t="shared" si="10"/>
        <v>0</v>
      </c>
      <c r="K56" s="8"/>
      <c r="L56" s="1">
        <f t="shared" si="5"/>
        <v>0</v>
      </c>
      <c r="N56" s="8"/>
    </row>
    <row r="57" spans="1:14" s="2" customFormat="1">
      <c r="A57" s="2">
        <v>35</v>
      </c>
      <c r="B57" s="6" t="str">
        <f t="shared" si="6"/>
        <v xml:space="preserve"> </v>
      </c>
      <c r="C57" s="6" t="str">
        <f t="shared" si="7"/>
        <v xml:space="preserve"> </v>
      </c>
      <c r="D57" s="21">
        <v>0.122952929180909</v>
      </c>
      <c r="E57" s="8">
        <f t="shared" si="1"/>
        <v>5536380.0375574054</v>
      </c>
      <c r="F57" s="8">
        <f t="shared" si="2"/>
        <v>0</v>
      </c>
      <c r="G57" s="8">
        <f t="shared" si="9"/>
        <v>0</v>
      </c>
      <c r="H57" s="8" t="str">
        <f t="shared" si="3"/>
        <v xml:space="preserve"> </v>
      </c>
      <c r="I57" s="2">
        <f t="shared" si="10"/>
        <v>0</v>
      </c>
      <c r="K57" s="8"/>
      <c r="L57" s="1">
        <f t="shared" si="5"/>
        <v>0</v>
      </c>
      <c r="N57" s="8"/>
    </row>
    <row r="58" spans="1:14" s="2" customFormat="1">
      <c r="A58" s="2">
        <v>36</v>
      </c>
      <c r="B58" s="6" t="str">
        <f t="shared" si="6"/>
        <v xml:space="preserve"> </v>
      </c>
      <c r="C58" s="6" t="str">
        <f t="shared" si="7"/>
        <v xml:space="preserve"> </v>
      </c>
      <c r="D58" s="21">
        <v>-8.9667954740871095E-2</v>
      </c>
      <c r="E58" s="8">
        <f t="shared" si="1"/>
        <v>5039944.1629214454</v>
      </c>
      <c r="F58" s="8">
        <f t="shared" si="2"/>
        <v>0</v>
      </c>
      <c r="G58" s="8">
        <f t="shared" si="9"/>
        <v>0</v>
      </c>
      <c r="H58" s="8" t="str">
        <f t="shared" si="3"/>
        <v xml:space="preserve"> </v>
      </c>
      <c r="I58" s="2">
        <f t="shared" si="10"/>
        <v>0</v>
      </c>
      <c r="K58" s="8"/>
      <c r="L58" s="1">
        <f t="shared" si="5"/>
        <v>0</v>
      </c>
      <c r="N58" s="8"/>
    </row>
    <row r="59" spans="1:14" s="2" customFormat="1">
      <c r="A59" s="2">
        <v>37</v>
      </c>
      <c r="B59" s="6" t="str">
        <f t="shared" si="6"/>
        <v xml:space="preserve"> </v>
      </c>
      <c r="C59" s="6" t="str">
        <f t="shared" si="7"/>
        <v xml:space="preserve"> </v>
      </c>
      <c r="D59" s="21">
        <v>-0.152259447134202</v>
      </c>
      <c r="E59" s="8">
        <f t="shared" si="1"/>
        <v>4272565.0510877771</v>
      </c>
      <c r="F59" s="8">
        <f t="shared" si="2"/>
        <v>0</v>
      </c>
      <c r="G59" s="8">
        <f t="shared" si="9"/>
        <v>0</v>
      </c>
      <c r="H59" s="8" t="str">
        <f t="shared" si="3"/>
        <v xml:space="preserve"> </v>
      </c>
      <c r="I59" s="2">
        <f t="shared" si="10"/>
        <v>0</v>
      </c>
      <c r="K59" s="8"/>
      <c r="L59" s="1">
        <f t="shared" si="5"/>
        <v>0</v>
      </c>
      <c r="N59" s="8"/>
    </row>
    <row r="60" spans="1:14" s="2" customFormat="1">
      <c r="A60" s="2">
        <v>38</v>
      </c>
      <c r="B60" s="6" t="str">
        <f t="shared" si="6"/>
        <v xml:space="preserve"> </v>
      </c>
      <c r="C60" s="6" t="str">
        <f t="shared" si="7"/>
        <v xml:space="preserve"> </v>
      </c>
      <c r="D60" s="21">
        <v>2.7537529034205602E-2</v>
      </c>
      <c r="E60" s="8">
        <f t="shared" si="1"/>
        <v>4390220.9352326393</v>
      </c>
      <c r="F60" s="8">
        <f t="shared" si="2"/>
        <v>0</v>
      </c>
      <c r="G60" s="8">
        <f t="shared" si="9"/>
        <v>0</v>
      </c>
      <c r="H60" s="8" t="str">
        <f t="shared" si="3"/>
        <v xml:space="preserve"> </v>
      </c>
      <c r="I60" s="2">
        <f t="shared" si="10"/>
        <v>0</v>
      </c>
      <c r="K60" s="8"/>
      <c r="L60" s="1">
        <f t="shared" si="5"/>
        <v>0</v>
      </c>
      <c r="N60" s="8"/>
    </row>
    <row r="61" spans="1:14" s="2" customFormat="1">
      <c r="A61" s="2">
        <v>39</v>
      </c>
      <c r="B61" s="6" t="str">
        <f t="shared" si="6"/>
        <v xml:space="preserve"> </v>
      </c>
      <c r="C61" s="6" t="str">
        <f t="shared" si="7"/>
        <v xml:space="preserve"> </v>
      </c>
      <c r="D61" s="21">
        <v>6.3264837194257406E-2</v>
      </c>
      <c r="E61" s="8">
        <f t="shared" si="1"/>
        <v>4667967.5479469532</v>
      </c>
      <c r="F61" s="8">
        <f t="shared" si="2"/>
        <v>0</v>
      </c>
      <c r="G61" s="8">
        <f t="shared" si="9"/>
        <v>0</v>
      </c>
      <c r="H61" s="8" t="str">
        <f t="shared" si="3"/>
        <v xml:space="preserve"> </v>
      </c>
      <c r="I61" s="2">
        <f t="shared" si="10"/>
        <v>0</v>
      </c>
      <c r="K61" s="8"/>
      <c r="L61" s="1">
        <f t="shared" si="5"/>
        <v>0</v>
      </c>
      <c r="N61" s="8"/>
    </row>
    <row r="62" spans="1:14" s="2" customFormat="1">
      <c r="A62" s="2">
        <v>40</v>
      </c>
      <c r="B62" s="6" t="str">
        <f t="shared" si="6"/>
        <v xml:space="preserve"> </v>
      </c>
      <c r="C62" s="6" t="str">
        <f t="shared" si="7"/>
        <v xml:space="preserve"> </v>
      </c>
      <c r="D62" s="21">
        <v>1.3089298550628301E-2</v>
      </c>
      <c r="E62" s="8">
        <f t="shared" si="1"/>
        <v>4729067.9688066756</v>
      </c>
      <c r="F62" s="8">
        <f t="shared" si="2"/>
        <v>0</v>
      </c>
      <c r="G62" s="8">
        <f t="shared" si="9"/>
        <v>0</v>
      </c>
      <c r="H62" s="8" t="str">
        <f t="shared" si="3"/>
        <v xml:space="preserve"> </v>
      </c>
      <c r="I62" s="2">
        <f t="shared" si="10"/>
        <v>0</v>
      </c>
      <c r="K62" s="8"/>
      <c r="L62" s="1">
        <f t="shared" si="5"/>
        <v>0</v>
      </c>
      <c r="N62" s="8"/>
    </row>
    <row r="63" spans="1:14" s="2" customFormat="1">
      <c r="B63" s="6"/>
      <c r="C63" s="6"/>
      <c r="D63" s="10"/>
      <c r="E63" s="8"/>
      <c r="F63" s="8"/>
      <c r="K63" s="8"/>
      <c r="N63" s="8"/>
    </row>
    <row r="64" spans="1:14" s="2" customFormat="1">
      <c r="B64" s="6"/>
      <c r="C64" s="6"/>
      <c r="D64" s="10"/>
      <c r="E64" s="8"/>
      <c r="F64" s="8"/>
      <c r="K64" s="8"/>
      <c r="N64" s="8"/>
    </row>
    <row r="65" spans="2:14" s="2" customFormat="1">
      <c r="B65" s="6"/>
      <c r="C65" s="6"/>
      <c r="D65" s="10"/>
      <c r="E65" s="8"/>
      <c r="F65" s="8"/>
      <c r="K65" s="8"/>
      <c r="N65" s="8"/>
    </row>
    <row r="66" spans="2:14" s="2" customFormat="1">
      <c r="B66" s="6"/>
      <c r="C66" s="6"/>
      <c r="D66" s="10"/>
      <c r="E66" s="8"/>
      <c r="F66" s="8"/>
      <c r="K66" s="8"/>
      <c r="N66" s="8"/>
    </row>
    <row r="67" spans="2:14" s="2" customFormat="1">
      <c r="B67" s="6"/>
      <c r="C67" s="6"/>
      <c r="D67" s="10"/>
      <c r="E67" s="8"/>
      <c r="F67" s="8"/>
      <c r="K67" s="8"/>
      <c r="N67" s="8"/>
    </row>
    <row r="68" spans="2:14" s="2" customFormat="1">
      <c r="B68" s="6"/>
      <c r="C68" s="6"/>
      <c r="D68" s="10"/>
      <c r="E68" s="8"/>
      <c r="F68" s="8"/>
      <c r="K68" s="8"/>
      <c r="N68" s="8"/>
    </row>
    <row r="69" spans="2:14" s="2" customFormat="1">
      <c r="B69" s="6"/>
      <c r="C69" s="6"/>
      <c r="D69" s="10"/>
      <c r="E69" s="8"/>
      <c r="F69" s="8"/>
      <c r="K69" s="8"/>
      <c r="N69" s="8"/>
    </row>
    <row r="70" spans="2:14" s="2" customFormat="1">
      <c r="B70" s="6"/>
      <c r="C70" s="6"/>
      <c r="D70" s="10"/>
      <c r="E70" s="8"/>
      <c r="F70" s="8"/>
      <c r="K70" s="8"/>
      <c r="N70" s="8"/>
    </row>
    <row r="71" spans="2:14" s="2" customFormat="1">
      <c r="B71" s="6"/>
      <c r="C71" s="6"/>
      <c r="D71" s="10"/>
      <c r="E71" s="8"/>
      <c r="F71" s="8"/>
      <c r="K71" s="8"/>
      <c r="N71" s="8"/>
    </row>
    <row r="72" spans="2:14" s="2" customFormat="1">
      <c r="B72" s="6"/>
      <c r="C72" s="6"/>
      <c r="D72" s="10"/>
      <c r="E72" s="8"/>
      <c r="F72" s="8"/>
      <c r="K72" s="8"/>
      <c r="N72" s="8"/>
    </row>
    <row r="73" spans="2:14" s="2" customFormat="1">
      <c r="B73" s="6"/>
      <c r="C73" s="6"/>
      <c r="D73" s="10"/>
      <c r="E73" s="8"/>
      <c r="F73" s="8"/>
      <c r="K73" s="8"/>
      <c r="N73" s="8"/>
    </row>
    <row r="74" spans="2:14">
      <c r="B74" s="5"/>
      <c r="C74" s="5"/>
    </row>
    <row r="75" spans="2:14">
      <c r="B75" s="5"/>
      <c r="C75" s="5"/>
    </row>
    <row r="76" spans="2:14">
      <c r="B76" s="5"/>
      <c r="C76" s="5"/>
    </row>
    <row r="77" spans="2:14">
      <c r="B77" s="5"/>
      <c r="C77" s="5"/>
    </row>
    <row r="78" spans="2:14">
      <c r="B78" s="5"/>
      <c r="C78" s="5"/>
    </row>
    <row r="79" spans="2:14">
      <c r="B79" s="5"/>
      <c r="C79" s="5"/>
    </row>
    <row r="80" spans="2:14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2016-12-11T19:44:57Z</dcterms:created>
  <dcterms:modified xsi:type="dcterms:W3CDTF">2016-12-13T22:24:13Z</dcterms:modified>
</cp:coreProperties>
</file>