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2420" yWindow="0" windowWidth="25400" windowHeight="18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2" i="1" l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37" i="1"/>
  <c r="O44" i="1"/>
  <c r="K23" i="1"/>
  <c r="L23" i="1"/>
  <c r="M23" i="1"/>
  <c r="E23" i="1"/>
  <c r="K24" i="1"/>
  <c r="L24" i="1"/>
  <c r="M24" i="1"/>
  <c r="E24" i="1"/>
  <c r="K25" i="1"/>
  <c r="L25" i="1"/>
  <c r="M25" i="1"/>
  <c r="E25" i="1"/>
  <c r="K26" i="1"/>
  <c r="L26" i="1"/>
  <c r="M26" i="1"/>
  <c r="E26" i="1"/>
  <c r="K27" i="1"/>
  <c r="L27" i="1"/>
  <c r="M27" i="1"/>
  <c r="E27" i="1"/>
  <c r="K28" i="1"/>
  <c r="L28" i="1"/>
  <c r="M28" i="1"/>
  <c r="E28" i="1"/>
  <c r="K29" i="1"/>
  <c r="L29" i="1"/>
  <c r="M29" i="1"/>
  <c r="E29" i="1"/>
  <c r="K30" i="1"/>
  <c r="L30" i="1"/>
  <c r="M30" i="1"/>
  <c r="E30" i="1"/>
  <c r="K31" i="1"/>
  <c r="L31" i="1"/>
  <c r="M31" i="1"/>
  <c r="E31" i="1"/>
  <c r="K32" i="1"/>
  <c r="L32" i="1"/>
  <c r="M32" i="1"/>
  <c r="E32" i="1"/>
  <c r="K33" i="1"/>
  <c r="L33" i="1"/>
  <c r="M33" i="1"/>
  <c r="E33" i="1"/>
  <c r="K34" i="1"/>
  <c r="L34" i="1"/>
  <c r="M34" i="1"/>
  <c r="E34" i="1"/>
  <c r="K35" i="1"/>
  <c r="L35" i="1"/>
  <c r="M35" i="1"/>
  <c r="E35" i="1"/>
  <c r="K36" i="1"/>
  <c r="L36" i="1"/>
  <c r="M36" i="1"/>
  <c r="E36" i="1"/>
  <c r="K37" i="1"/>
  <c r="L37" i="1"/>
  <c r="M37" i="1"/>
  <c r="E37" i="1"/>
  <c r="K38" i="1"/>
  <c r="L38" i="1"/>
  <c r="M38" i="1"/>
  <c r="E38" i="1"/>
  <c r="K39" i="1"/>
  <c r="L39" i="1"/>
  <c r="M39" i="1"/>
  <c r="E39" i="1"/>
  <c r="K40" i="1"/>
  <c r="L40" i="1"/>
  <c r="M40" i="1"/>
  <c r="E40" i="1"/>
  <c r="K41" i="1"/>
  <c r="L41" i="1"/>
  <c r="M41" i="1"/>
  <c r="E41" i="1"/>
  <c r="K42" i="1"/>
  <c r="L42" i="1"/>
  <c r="M42" i="1"/>
  <c r="E42" i="1"/>
  <c r="K43" i="1"/>
  <c r="L43" i="1"/>
  <c r="M43" i="1"/>
  <c r="E43" i="1"/>
  <c r="K44" i="1"/>
  <c r="L44" i="1"/>
  <c r="P44" i="1"/>
  <c r="O43" i="1"/>
  <c r="P43" i="1"/>
  <c r="O42" i="1"/>
  <c r="P42" i="1"/>
  <c r="O41" i="1"/>
  <c r="P41" i="1"/>
  <c r="O40" i="1"/>
  <c r="P40" i="1"/>
  <c r="O39" i="1"/>
  <c r="P39" i="1"/>
  <c r="O38" i="1"/>
  <c r="P38" i="1"/>
  <c r="O37" i="1"/>
  <c r="P37" i="1"/>
  <c r="O36" i="1"/>
  <c r="P36" i="1"/>
  <c r="O35" i="1"/>
  <c r="P35" i="1"/>
  <c r="O34" i="1"/>
  <c r="P34" i="1"/>
  <c r="O33" i="1"/>
  <c r="P33" i="1"/>
  <c r="O32" i="1"/>
  <c r="P32" i="1"/>
  <c r="O31" i="1"/>
  <c r="P31" i="1"/>
  <c r="O30" i="1"/>
  <c r="P30" i="1"/>
  <c r="O29" i="1"/>
  <c r="P29" i="1"/>
  <c r="O28" i="1"/>
  <c r="P28" i="1"/>
  <c r="O27" i="1"/>
  <c r="P27" i="1"/>
  <c r="O26" i="1"/>
  <c r="P26" i="1"/>
  <c r="O25" i="1"/>
  <c r="P25" i="1"/>
  <c r="M44" i="1"/>
  <c r="E44" i="1"/>
  <c r="K45" i="1"/>
  <c r="L45" i="1"/>
  <c r="M45" i="1"/>
  <c r="E45" i="1"/>
  <c r="K46" i="1"/>
  <c r="L46" i="1"/>
  <c r="M46" i="1"/>
  <c r="E46" i="1"/>
  <c r="K47" i="1"/>
  <c r="L47" i="1"/>
  <c r="M47" i="1"/>
  <c r="E47" i="1"/>
  <c r="K48" i="1"/>
  <c r="L48" i="1"/>
  <c r="M48" i="1"/>
  <c r="E48" i="1"/>
  <c r="K49" i="1"/>
  <c r="L49" i="1"/>
  <c r="M49" i="1"/>
  <c r="E49" i="1"/>
  <c r="K50" i="1"/>
  <c r="L50" i="1"/>
  <c r="M50" i="1"/>
  <c r="E50" i="1"/>
  <c r="K51" i="1"/>
  <c r="L51" i="1"/>
  <c r="M51" i="1"/>
  <c r="E51" i="1"/>
  <c r="K52" i="1"/>
  <c r="L52" i="1"/>
  <c r="M52" i="1"/>
  <c r="E52" i="1"/>
  <c r="L53" i="1"/>
  <c r="M53" i="1"/>
  <c r="E53" i="1"/>
  <c r="L54" i="1"/>
  <c r="M54" i="1"/>
  <c r="E54" i="1"/>
  <c r="L55" i="1"/>
  <c r="M55" i="1"/>
  <c r="E55" i="1"/>
  <c r="L56" i="1"/>
  <c r="M56" i="1"/>
  <c r="E56" i="1"/>
  <c r="L57" i="1"/>
  <c r="M57" i="1"/>
  <c r="E57" i="1"/>
  <c r="L58" i="1"/>
  <c r="M58" i="1"/>
  <c r="E58" i="1"/>
  <c r="L59" i="1"/>
  <c r="M59" i="1"/>
  <c r="E59" i="1"/>
  <c r="L60" i="1"/>
  <c r="M60" i="1"/>
  <c r="E60" i="1"/>
  <c r="L61" i="1"/>
  <c r="M61" i="1"/>
  <c r="E61" i="1"/>
  <c r="L62" i="1"/>
  <c r="M62" i="1"/>
  <c r="E62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G23" i="1"/>
  <c r="J23" i="1"/>
  <c r="E22" i="1"/>
  <c r="C24" i="1"/>
  <c r="B24" i="1"/>
  <c r="G24" i="1"/>
  <c r="J24" i="1"/>
  <c r="C25" i="1"/>
  <c r="B25" i="1"/>
  <c r="G25" i="1"/>
  <c r="J25" i="1"/>
  <c r="C26" i="1"/>
  <c r="B26" i="1"/>
  <c r="G26" i="1"/>
  <c r="J26" i="1"/>
  <c r="C27" i="1"/>
  <c r="B27" i="1"/>
  <c r="G27" i="1"/>
  <c r="J27" i="1"/>
  <c r="C28" i="1"/>
  <c r="B28" i="1"/>
  <c r="G28" i="1"/>
  <c r="J28" i="1"/>
  <c r="B29" i="1"/>
  <c r="G29" i="1"/>
  <c r="C29" i="1"/>
  <c r="J29" i="1"/>
  <c r="B30" i="1"/>
  <c r="G30" i="1"/>
  <c r="C30" i="1"/>
  <c r="J30" i="1"/>
  <c r="B31" i="1"/>
  <c r="G31" i="1"/>
  <c r="C31" i="1"/>
  <c r="J31" i="1"/>
  <c r="B32" i="1"/>
  <c r="G32" i="1"/>
  <c r="C32" i="1"/>
  <c r="J32" i="1"/>
  <c r="B33" i="1"/>
  <c r="G33" i="1"/>
  <c r="C33" i="1"/>
  <c r="J33" i="1"/>
  <c r="B34" i="1"/>
  <c r="G34" i="1"/>
  <c r="C34" i="1"/>
  <c r="J34" i="1"/>
  <c r="B35" i="1"/>
  <c r="G35" i="1"/>
  <c r="C35" i="1"/>
  <c r="J35" i="1"/>
  <c r="B36" i="1"/>
  <c r="G36" i="1"/>
  <c r="C36" i="1"/>
  <c r="J36" i="1"/>
  <c r="B37" i="1"/>
  <c r="G37" i="1"/>
  <c r="C37" i="1"/>
  <c r="J37" i="1"/>
  <c r="B38" i="1"/>
  <c r="G38" i="1"/>
  <c r="C38" i="1"/>
  <c r="J38" i="1"/>
  <c r="B39" i="1"/>
  <c r="G39" i="1"/>
  <c r="C39" i="1"/>
  <c r="J39" i="1"/>
  <c r="B40" i="1"/>
  <c r="G40" i="1"/>
  <c r="C40" i="1"/>
  <c r="J40" i="1"/>
  <c r="B41" i="1"/>
  <c r="G41" i="1"/>
  <c r="C41" i="1"/>
  <c r="I41" i="1"/>
  <c r="J41" i="1"/>
  <c r="B42" i="1"/>
  <c r="G42" i="1"/>
  <c r="C42" i="1"/>
  <c r="I42" i="1"/>
  <c r="J42" i="1"/>
  <c r="B43" i="1"/>
  <c r="G43" i="1"/>
  <c r="C43" i="1"/>
  <c r="I43" i="1"/>
  <c r="J43" i="1"/>
  <c r="B44" i="1"/>
  <c r="C44" i="1"/>
  <c r="I44" i="1"/>
  <c r="J44" i="1"/>
  <c r="G44" i="1"/>
  <c r="B45" i="1"/>
  <c r="C45" i="1"/>
  <c r="I45" i="1"/>
  <c r="J45" i="1"/>
  <c r="G45" i="1"/>
  <c r="B46" i="1"/>
  <c r="C46" i="1"/>
  <c r="I46" i="1"/>
  <c r="J46" i="1"/>
  <c r="G46" i="1"/>
  <c r="B47" i="1"/>
  <c r="C47" i="1"/>
  <c r="I47" i="1"/>
  <c r="J47" i="1"/>
  <c r="G47" i="1"/>
  <c r="B48" i="1"/>
  <c r="C48" i="1"/>
  <c r="I48" i="1"/>
  <c r="J48" i="1"/>
  <c r="G48" i="1"/>
  <c r="B49" i="1"/>
  <c r="C49" i="1"/>
  <c r="I49" i="1"/>
  <c r="J49" i="1"/>
  <c r="G49" i="1"/>
  <c r="B50" i="1"/>
  <c r="C50" i="1"/>
  <c r="I50" i="1"/>
  <c r="J50" i="1"/>
  <c r="G50" i="1"/>
  <c r="B51" i="1"/>
  <c r="C51" i="1"/>
  <c r="I51" i="1"/>
  <c r="J51" i="1"/>
  <c r="G51" i="1"/>
  <c r="B52" i="1"/>
  <c r="C52" i="1"/>
  <c r="I52" i="1"/>
  <c r="J52" i="1"/>
  <c r="G52" i="1"/>
  <c r="C53" i="1"/>
  <c r="B53" i="1"/>
  <c r="G53" i="1"/>
  <c r="I53" i="1"/>
  <c r="C54" i="1"/>
  <c r="B54" i="1"/>
  <c r="G54" i="1"/>
  <c r="I54" i="1"/>
  <c r="C55" i="1"/>
  <c r="B55" i="1"/>
  <c r="G55" i="1"/>
  <c r="I55" i="1"/>
  <c r="C56" i="1"/>
  <c r="B56" i="1"/>
  <c r="G56" i="1"/>
  <c r="I56" i="1"/>
  <c r="C57" i="1"/>
  <c r="B57" i="1"/>
  <c r="G57" i="1"/>
  <c r="I57" i="1"/>
  <c r="C58" i="1"/>
  <c r="B58" i="1"/>
  <c r="G58" i="1"/>
  <c r="I58" i="1"/>
  <c r="C59" i="1"/>
  <c r="B59" i="1"/>
  <c r="G59" i="1"/>
  <c r="I59" i="1"/>
  <c r="C60" i="1"/>
  <c r="B60" i="1"/>
  <c r="G60" i="1"/>
  <c r="I60" i="1"/>
  <c r="C61" i="1"/>
  <c r="B61" i="1"/>
  <c r="G61" i="1"/>
  <c r="I61" i="1"/>
  <c r="C62" i="1"/>
  <c r="B62" i="1"/>
  <c r="G62" i="1"/>
  <c r="I62" i="1"/>
</calcChain>
</file>

<file path=xl/sharedStrings.xml><?xml version="1.0" encoding="utf-8"?>
<sst xmlns="http://schemas.openxmlformats.org/spreadsheetml/2006/main" count="34" uniqueCount="33">
  <si>
    <t>scenario</t>
  </si>
  <si>
    <t>Female Death Age</t>
  </si>
  <si>
    <t>Equity alloc</t>
  </si>
  <si>
    <t>annual Spend Percent</t>
  </si>
  <si>
    <t>percentAnnuity</t>
  </si>
  <si>
    <t xml:space="preserve">annualReturn </t>
  </si>
  <si>
    <t>sigma50</t>
  </si>
  <si>
    <t>QLAC</t>
  </si>
  <si>
    <t>vcSSclaim Age</t>
  </si>
  <si>
    <t>vcSSBenefit</t>
  </si>
  <si>
    <t>dcSSclaim Age</t>
  </si>
  <si>
    <t>dcSSBenefit</t>
  </si>
  <si>
    <t>Market Return</t>
  </si>
  <si>
    <t>Year</t>
  </si>
  <si>
    <t>Scenario 3</t>
  </si>
  <si>
    <t>Portfolio Value</t>
  </si>
  <si>
    <t>VC SS</t>
  </si>
  <si>
    <t>DC SS</t>
  </si>
  <si>
    <t>Annuity</t>
  </si>
  <si>
    <t>Portfolio Spend</t>
  </si>
  <si>
    <t>DC Age</t>
  </si>
  <si>
    <t>VC Age</t>
  </si>
  <si>
    <t>QLAC Payout</t>
  </si>
  <si>
    <t>Annuity Payout</t>
  </si>
  <si>
    <t>`</t>
  </si>
  <si>
    <t>Total Spend</t>
  </si>
  <si>
    <t>Male Death Age</t>
  </si>
  <si>
    <t>inflation</t>
  </si>
  <si>
    <t>Household SS Benefit</t>
  </si>
  <si>
    <t>Initial Portfolio Value</t>
  </si>
  <si>
    <t>Min Annual Income</t>
  </si>
  <si>
    <t>combYrs</t>
  </si>
  <si>
    <t>Reinvest Excess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</si>
</sst>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249977111117893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7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1" applyNumberFormat="1" applyFont="1" applyFill="1"/>
    <xf numFmtId="164" fontId="0" fillId="0" borderId="0" xfId="0" applyNumberFormat="1" applyFill="1"/>
    <xf numFmtId="164" fontId="8" fillId="0" borderId="0" xfId="0" applyNumberFormat="1" applyFont="1" applyFill="1" applyAlignment="1">
      <alignment horizontal="center"/>
    </xf>
    <xf numFmtId="10" fontId="0" fillId="0" borderId="0" xfId="60" applyNumberFormat="1" applyFont="1" applyFill="1"/>
    <xf numFmtId="43" fontId="0" fillId="0" borderId="0" xfId="0" applyNumberFormat="1" applyFill="1"/>
    <xf numFmtId="0" fontId="0" fillId="0" borderId="0" xfId="1" applyNumberFormat="1" applyFont="1" applyFill="1"/>
    <xf numFmtId="165" fontId="0" fillId="0" borderId="0" xfId="1" applyNumberFormat="1" applyFont="1" applyFill="1"/>
    <xf numFmtId="11" fontId="0" fillId="0" borderId="0" xfId="0" applyNumberFormat="1" applyFill="1"/>
    <xf numFmtId="164" fontId="3" fillId="0" borderId="0" xfId="1" applyNumberFormat="1" applyFont="1" applyFill="1"/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165" fontId="3" fillId="0" borderId="0" xfId="1" applyNumberFormat="1" applyFont="1" applyFill="1" applyAlignment="1">
      <alignment wrapText="1"/>
    </xf>
    <xf numFmtId="164" fontId="2" fillId="0" borderId="0" xfId="1" applyNumberFormat="1" applyFont="1" applyFill="1" applyAlignment="1">
      <alignment wrapText="1"/>
    </xf>
    <xf numFmtId="164" fontId="3" fillId="0" borderId="0" xfId="1" applyNumberFormat="1" applyFont="1" applyFill="1" applyAlignment="1">
      <alignment wrapText="1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7" fillId="0" borderId="0" xfId="1" applyNumberFormat="1" applyFont="1" applyFill="1"/>
    <xf numFmtId="164" fontId="7" fillId="0" borderId="0" xfId="0" applyNumberFormat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64" fontId="6" fillId="0" borderId="0" xfId="1" applyNumberFormat="1" applyFont="1" applyFill="1"/>
    <xf numFmtId="165" fontId="6" fillId="0" borderId="0" xfId="1" applyNumberFormat="1" applyFont="1" applyFill="1"/>
  </cellXfs>
  <cellStyles count="20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Normal" xfId="0" builtinId="0"/>
    <cellStyle name="Percent" xfId="6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tabSelected="1" showRuler="0" workbookViewId="0">
      <selection activeCell="D16" sqref="D16"/>
    </sheetView>
  </sheetViews>
  <sheetFormatPr baseColWidth="10" defaultRowHeight="15" x14ac:dyDescent="0"/>
  <cols>
    <col min="1" max="1" width="19" style="1" customWidth="1"/>
    <col min="2" max="2" width="13.1640625" style="1" bestFit="1" customWidth="1"/>
    <col min="3" max="3" width="10.83203125" style="1" customWidth="1"/>
    <col min="4" max="4" width="15.33203125" style="9" customWidth="1"/>
    <col min="5" max="5" width="13.6640625" style="3" customWidth="1"/>
    <col min="6" max="6" width="12.5" style="3" bestFit="1" customWidth="1"/>
    <col min="7" max="10" width="10.83203125" style="1"/>
    <col min="11" max="11" width="15" style="3" customWidth="1"/>
    <col min="12" max="12" width="10.83203125" style="1"/>
    <col min="13" max="13" width="12.33203125" style="1" customWidth="1"/>
    <col min="14" max="14" width="10.83203125" style="3"/>
    <col min="15" max="16384" width="10.83203125" style="1"/>
  </cols>
  <sheetData>
    <row r="1" spans="1:14" s="1" customFormat="1">
      <c r="A1" s="1" t="s">
        <v>0</v>
      </c>
      <c r="B1" s="1">
        <v>947</v>
      </c>
      <c r="D1" s="8"/>
      <c r="E1" s="3"/>
      <c r="F1" s="3"/>
      <c r="K1" s="3"/>
      <c r="N1" s="3"/>
    </row>
    <row r="2" spans="1:14" s="1" customFormat="1">
      <c r="A2" s="1" t="s">
        <v>26</v>
      </c>
      <c r="B2" s="1">
        <v>79</v>
      </c>
      <c r="D2" s="8"/>
      <c r="E2" s="3"/>
      <c r="F2" s="3"/>
    </row>
    <row r="3" spans="1:14" s="1" customFormat="1">
      <c r="A3" s="1" t="s">
        <v>1</v>
      </c>
      <c r="B3" s="1">
        <v>82</v>
      </c>
      <c r="D3" s="8"/>
      <c r="E3" s="3"/>
      <c r="F3" s="3"/>
      <c r="K3" s="3"/>
      <c r="N3" s="3"/>
    </row>
    <row r="4" spans="1:14" s="1" customFormat="1">
      <c r="A4" s="1" t="s">
        <v>2</v>
      </c>
      <c r="B4" s="1">
        <v>0.6</v>
      </c>
      <c r="D4" s="8"/>
      <c r="E4" s="3"/>
      <c r="F4" s="3"/>
      <c r="K4" s="3"/>
      <c r="N4" s="3"/>
    </row>
    <row r="5" spans="1:14" s="1" customFormat="1">
      <c r="A5" s="1" t="s">
        <v>3</v>
      </c>
      <c r="B5" s="1">
        <v>0.03</v>
      </c>
      <c r="D5" s="8"/>
      <c r="E5" s="3"/>
      <c r="F5" s="3"/>
      <c r="K5" s="3"/>
      <c r="N5" s="3"/>
    </row>
    <row r="6" spans="1:14" s="1" customFormat="1">
      <c r="A6" s="1" t="s">
        <v>4</v>
      </c>
      <c r="B6" s="1">
        <v>0.7</v>
      </c>
      <c r="D6" s="8"/>
      <c r="E6" s="3"/>
      <c r="F6" s="3"/>
      <c r="K6" s="3"/>
      <c r="N6" s="3"/>
    </row>
    <row r="7" spans="1:14" s="1" customFormat="1">
      <c r="A7" s="1" t="s">
        <v>5</v>
      </c>
      <c r="B7" s="1">
        <v>0.23442506694121301</v>
      </c>
      <c r="D7" s="8"/>
      <c r="E7" s="3"/>
      <c r="F7" s="3"/>
      <c r="K7" s="3"/>
      <c r="N7" s="3"/>
    </row>
    <row r="8" spans="1:14" s="1" customFormat="1">
      <c r="A8" s="1" t="s">
        <v>6</v>
      </c>
      <c r="B8" s="1">
        <v>9.9400000000000002E-2</v>
      </c>
      <c r="D8" s="8"/>
      <c r="E8" s="3"/>
      <c r="F8" s="3"/>
      <c r="K8" s="3"/>
      <c r="N8" s="3"/>
    </row>
    <row r="9" spans="1:14" s="1" customFormat="1">
      <c r="A9" s="1" t="s">
        <v>7</v>
      </c>
      <c r="B9" s="1">
        <v>50000</v>
      </c>
      <c r="D9" s="8"/>
      <c r="E9" s="3"/>
      <c r="F9" s="3"/>
      <c r="K9" s="3"/>
      <c r="N9" s="3"/>
    </row>
    <row r="10" spans="1:14" s="1" customFormat="1">
      <c r="A10" s="1" t="s">
        <v>8</v>
      </c>
      <c r="B10" s="1">
        <v>70</v>
      </c>
      <c r="D10" s="8"/>
      <c r="E10" s="8"/>
      <c r="F10" s="3"/>
      <c r="K10" s="3"/>
      <c r="N10" s="3"/>
    </row>
    <row r="11" spans="1:14" s="1" customFormat="1">
      <c r="A11" s="1" t="s">
        <v>9</v>
      </c>
      <c r="B11" s="1">
        <v>32400</v>
      </c>
      <c r="D11" s="8"/>
      <c r="E11" s="8"/>
      <c r="F11" s="3"/>
      <c r="K11" s="3"/>
      <c r="N11" s="3"/>
    </row>
    <row r="12" spans="1:14" s="1" customFormat="1">
      <c r="A12" s="1" t="s">
        <v>10</v>
      </c>
      <c r="B12" s="1">
        <v>66</v>
      </c>
      <c r="D12" s="8"/>
      <c r="E12" s="8"/>
      <c r="F12" s="3"/>
      <c r="K12" s="3"/>
      <c r="N12" s="3"/>
    </row>
    <row r="13" spans="1:14" s="1" customFormat="1">
      <c r="A13" s="1" t="s">
        <v>11</v>
      </c>
      <c r="B13" s="1">
        <v>29952</v>
      </c>
      <c r="D13" s="8"/>
      <c r="E13" s="8"/>
      <c r="F13" s="3"/>
      <c r="K13" s="3"/>
      <c r="N13" s="3"/>
    </row>
    <row r="14" spans="1:14" s="1" customFormat="1">
      <c r="A14" s="1" t="s">
        <v>23</v>
      </c>
      <c r="B14" s="1">
        <v>0.05</v>
      </c>
      <c r="D14" s="9"/>
      <c r="E14" s="3"/>
      <c r="F14" s="3"/>
      <c r="K14" s="3"/>
      <c r="N14" s="3"/>
    </row>
    <row r="15" spans="1:14" s="1" customFormat="1">
      <c r="A15" s="1" t="s">
        <v>22</v>
      </c>
      <c r="B15" s="1">
        <v>0.05</v>
      </c>
      <c r="D15" s="9"/>
      <c r="E15" s="3"/>
      <c r="F15" s="3"/>
      <c r="K15" s="3"/>
      <c r="N15" s="3"/>
    </row>
    <row r="16" spans="1:14" s="1" customFormat="1">
      <c r="A16" s="1" t="s">
        <v>27</v>
      </c>
      <c r="B16" s="1">
        <v>2.5000000000000001E-2</v>
      </c>
      <c r="D16" s="9"/>
      <c r="E16" s="3"/>
      <c r="F16" s="3"/>
      <c r="K16" s="3"/>
      <c r="N16" s="3"/>
    </row>
    <row r="17" spans="1:16" s="1" customFormat="1">
      <c r="A17" s="1" t="s">
        <v>31</v>
      </c>
      <c r="B17" s="1">
        <v>31</v>
      </c>
      <c r="D17" s="9"/>
      <c r="E17" s="3"/>
      <c r="F17" s="3"/>
      <c r="K17" s="3"/>
      <c r="N17" s="3"/>
    </row>
    <row r="18" spans="1:16" s="1" customFormat="1">
      <c r="A18" s="1" t="s">
        <v>29</v>
      </c>
      <c r="B18" s="10">
        <v>4000000</v>
      </c>
      <c r="C18" s="10"/>
      <c r="D18" s="9"/>
      <c r="E18" s="3"/>
      <c r="F18" s="3"/>
      <c r="K18" s="3"/>
      <c r="N18" s="3"/>
    </row>
    <row r="19" spans="1:16" s="1" customFormat="1">
      <c r="A19" s="1" t="s">
        <v>30</v>
      </c>
      <c r="B19" s="10">
        <v>200000</v>
      </c>
      <c r="C19" s="10"/>
      <c r="D19" s="9"/>
      <c r="E19" s="3"/>
      <c r="F19" s="3"/>
      <c r="K19" s="3"/>
      <c r="N19" s="3"/>
    </row>
    <row r="21" spans="1:16" s="1" customFormat="1">
      <c r="A21" s="1" t="s">
        <v>14</v>
      </c>
      <c r="D21" s="9"/>
      <c r="E21" s="11" t="s">
        <v>15</v>
      </c>
      <c r="F21" s="3"/>
      <c r="K21" s="3"/>
      <c r="N21" s="3"/>
    </row>
    <row r="22" spans="1:16" s="12" customFormat="1" ht="30">
      <c r="A22" s="12" t="s">
        <v>13</v>
      </c>
      <c r="B22" s="13" t="s">
        <v>20</v>
      </c>
      <c r="C22" s="13" t="s">
        <v>21</v>
      </c>
      <c r="D22" s="14" t="s">
        <v>12</v>
      </c>
      <c r="E22" s="15">
        <f>$B$18-$B$9-($B$6*($B$18-$B$9))</f>
        <v>1185000</v>
      </c>
      <c r="F22" s="16" t="s">
        <v>16</v>
      </c>
      <c r="G22" s="12" t="s">
        <v>17</v>
      </c>
      <c r="H22" s="12" t="s">
        <v>28</v>
      </c>
      <c r="I22" s="12" t="s">
        <v>7</v>
      </c>
      <c r="J22" s="12" t="s">
        <v>18</v>
      </c>
      <c r="K22" s="16" t="s">
        <v>19</v>
      </c>
      <c r="L22" s="12" t="s">
        <v>25</v>
      </c>
      <c r="M22" s="12" t="s">
        <v>32</v>
      </c>
      <c r="N22" s="16"/>
    </row>
    <row r="23" spans="1:16" s="1" customFormat="1">
      <c r="A23" s="1">
        <v>1</v>
      </c>
      <c r="B23" s="2">
        <v>65</v>
      </c>
      <c r="C23" s="2">
        <v>67</v>
      </c>
      <c r="D23" s="6">
        <v>0.216666385484062</v>
      </c>
      <c r="E23" s="3">
        <f>(E22-K23+MAX(0,M23))*(1+D23)</f>
        <v>1366620.5174949726</v>
      </c>
      <c r="F23" s="3">
        <f>IF(AND(C23&lt;&gt;" ",C23&gt;=$B$10),$B$11*(1+$B$16)^(A23-1),0)</f>
        <v>0</v>
      </c>
      <c r="G23" s="3">
        <f t="shared" ref="G23:G26" si="0">IF(AND(B23&lt;&gt;" ",B23&gt;=$B$12),$B$13*(1+$B$16)^(A23-1),0)</f>
        <v>0</v>
      </c>
      <c r="H23" s="3">
        <f t="shared" ref="H23:H36" si="1">IF(AND(B23&lt;&gt;" ",C23&lt;&gt;" "),F23+G23,IF(AND(B23=" ",C23=" ")," ",F23 +G23))</f>
        <v>0</v>
      </c>
      <c r="J23" s="4">
        <f>$B$6*($B$18-$B$9)*$B$14</f>
        <v>138250</v>
      </c>
      <c r="K23" s="5">
        <f>MIN(E22,MAX(0,$B$19-SUM(H23:J23)))</f>
        <v>61750</v>
      </c>
      <c r="L23" s="3">
        <f>SUM(H23:K23)</f>
        <v>200000</v>
      </c>
      <c r="M23" s="7">
        <f>MAX(0,L23-$B$19)</f>
        <v>0</v>
      </c>
      <c r="N23" s="3"/>
      <c r="P23" s="4"/>
    </row>
    <row r="24" spans="1:16" s="1" customFormat="1">
      <c r="A24" s="1">
        <v>2</v>
      </c>
      <c r="B24" s="2">
        <f>IF(B23&lt;$B$2-1,B23+1," ")</f>
        <v>66</v>
      </c>
      <c r="C24" s="2">
        <f>IF(C23&lt;=$B$3-2,C23+1," ")</f>
        <v>68</v>
      </c>
      <c r="D24" s="6">
        <v>0.10980535773540299</v>
      </c>
      <c r="E24" s="3">
        <f t="shared" ref="E24:E62" si="2">(E23-K24+MAX(0,M24))*(1+D24)</f>
        <v>1482224.2037936517</v>
      </c>
      <c r="F24" s="3">
        <f t="shared" ref="F24:F62" si="3">IF(AND(C24&lt;&gt;" ",C24&gt;=$B$10),$B$11*(1+$B$16)^(A24-1),0)</f>
        <v>0</v>
      </c>
      <c r="G24" s="3">
        <f t="shared" si="0"/>
        <v>30700.799999999996</v>
      </c>
      <c r="H24" s="3">
        <f t="shared" si="1"/>
        <v>30700.799999999996</v>
      </c>
      <c r="J24" s="4">
        <f>J23</f>
        <v>138250</v>
      </c>
      <c r="K24" s="5">
        <f t="shared" ref="K24:K52" si="4">MIN(E23,MAX(0,$B$19-SUM(H24:J24)))</f>
        <v>31049.200000000012</v>
      </c>
      <c r="L24" s="3">
        <f t="shared" ref="L24:L62" si="5">SUM(H24:K24)</f>
        <v>200000</v>
      </c>
      <c r="M24" s="7">
        <f t="shared" ref="M24:M62" si="6">MAX(0,L24-$B$19)</f>
        <v>0</v>
      </c>
      <c r="N24" s="3"/>
    </row>
    <row r="25" spans="1:16" s="1" customFormat="1">
      <c r="A25" s="1">
        <v>3</v>
      </c>
      <c r="B25" s="2">
        <f t="shared" ref="B25:B62" si="7">IF(B24&lt;$B$2-1,B24+1," ")</f>
        <v>67</v>
      </c>
      <c r="C25" s="2">
        <f t="shared" ref="C25:C62" si="8">IF(C24&lt;=$B$3-2,C24+1," ")</f>
        <v>69</v>
      </c>
      <c r="D25" s="6">
        <v>1.1406703056971799E-2</v>
      </c>
      <c r="E25" s="3">
        <f t="shared" si="2"/>
        <v>1468504.401018356</v>
      </c>
      <c r="F25" s="3">
        <f t="shared" si="3"/>
        <v>0</v>
      </c>
      <c r="G25" s="3">
        <f t="shared" si="0"/>
        <v>31468.319999999996</v>
      </c>
      <c r="H25" s="3">
        <f t="shared" si="1"/>
        <v>31468.319999999996</v>
      </c>
      <c r="J25" s="4">
        <f t="shared" ref="J25:J52" si="9">J24</f>
        <v>138250</v>
      </c>
      <c r="K25" s="5">
        <f t="shared" si="4"/>
        <v>30281.679999999993</v>
      </c>
      <c r="L25" s="3">
        <f t="shared" si="5"/>
        <v>200000</v>
      </c>
      <c r="M25" s="7">
        <f t="shared" si="6"/>
        <v>0</v>
      </c>
      <c r="N25" s="3"/>
      <c r="O25" s="4">
        <f>SUM(H25:J25)</f>
        <v>169718.32</v>
      </c>
      <c r="P25" s="4">
        <f>L25-O25</f>
        <v>30281.679999999993</v>
      </c>
    </row>
    <row r="26" spans="1:16" s="1" customFormat="1">
      <c r="A26" s="1">
        <v>4</v>
      </c>
      <c r="B26" s="2">
        <f t="shared" si="7"/>
        <v>68</v>
      </c>
      <c r="C26" s="2">
        <f t="shared" si="8"/>
        <v>70</v>
      </c>
      <c r="D26" s="6">
        <v>-5.6086717213758297E-2</v>
      </c>
      <c r="E26" s="3">
        <f t="shared" si="2"/>
        <v>1391234.4343325451</v>
      </c>
      <c r="F26" s="3">
        <f t="shared" si="3"/>
        <v>34891.256249999999</v>
      </c>
      <c r="G26" s="3">
        <f t="shared" si="0"/>
        <v>32255.027999999995</v>
      </c>
      <c r="H26" s="3">
        <f t="shared" si="1"/>
        <v>67146.284249999997</v>
      </c>
      <c r="J26" s="4">
        <f t="shared" si="9"/>
        <v>138250</v>
      </c>
      <c r="K26" s="5">
        <f t="shared" si="4"/>
        <v>0</v>
      </c>
      <c r="L26" s="3">
        <f t="shared" si="5"/>
        <v>205396.28425</v>
      </c>
      <c r="M26" s="7">
        <f t="shared" si="6"/>
        <v>5396.284249999997</v>
      </c>
      <c r="N26" s="3"/>
      <c r="O26" s="4">
        <f t="shared" ref="O26:O44" si="10">SUM(H26:J26)</f>
        <v>205396.28425</v>
      </c>
      <c r="P26" s="4">
        <f t="shared" ref="P26:P44" si="11">L26-O26</f>
        <v>0</v>
      </c>
    </row>
    <row r="27" spans="1:16" s="1" customFormat="1">
      <c r="A27" s="1">
        <v>5</v>
      </c>
      <c r="B27" s="2">
        <f t="shared" si="7"/>
        <v>69</v>
      </c>
      <c r="C27" s="2">
        <f t="shared" si="8"/>
        <v>71</v>
      </c>
      <c r="D27" s="6">
        <v>0.15343244680653001</v>
      </c>
      <c r="E27" s="3">
        <f t="shared" si="2"/>
        <v>1612855.4045932386</v>
      </c>
      <c r="F27" s="3">
        <f t="shared" si="3"/>
        <v>35763.537656249995</v>
      </c>
      <c r="G27" s="3">
        <f>IF(AND(B27&lt;&gt;" ",B27&gt;=$B$12),$B$13*(1+$B$16)^(A27-1),0)</f>
        <v>33061.403699999995</v>
      </c>
      <c r="H27" s="3">
        <f t="shared" si="1"/>
        <v>68824.941356249998</v>
      </c>
      <c r="J27" s="4">
        <f t="shared" si="9"/>
        <v>138250</v>
      </c>
      <c r="K27" s="5">
        <f t="shared" si="4"/>
        <v>0</v>
      </c>
      <c r="L27" s="3">
        <f t="shared" si="5"/>
        <v>207074.94135625</v>
      </c>
      <c r="M27" s="7">
        <f t="shared" si="6"/>
        <v>7074.9413562499976</v>
      </c>
      <c r="N27" s="3"/>
      <c r="O27" s="4">
        <f t="shared" si="10"/>
        <v>207074.94135625</v>
      </c>
      <c r="P27" s="4">
        <f t="shared" si="11"/>
        <v>0</v>
      </c>
    </row>
    <row r="28" spans="1:16" s="1" customFormat="1">
      <c r="A28" s="1">
        <v>6</v>
      </c>
      <c r="B28" s="2">
        <f t="shared" si="7"/>
        <v>70</v>
      </c>
      <c r="C28" s="2">
        <f t="shared" si="8"/>
        <v>72</v>
      </c>
      <c r="D28" s="6">
        <v>1.33435185781638E-2</v>
      </c>
      <c r="E28" s="3">
        <f t="shared" si="2"/>
        <v>1643289.4993219939</v>
      </c>
      <c r="F28" s="3">
        <f t="shared" si="3"/>
        <v>36657.626097656241</v>
      </c>
      <c r="G28" s="3">
        <f t="shared" ref="G28:G62" si="12">IF(AND(B28&lt;&gt;" ",B28&gt;=$B$12),$B$13*(1+$B$16)^(A28-1),0)</f>
        <v>33887.93879249999</v>
      </c>
      <c r="H28" s="3">
        <f t="shared" si="1"/>
        <v>70545.564890156238</v>
      </c>
      <c r="J28" s="4">
        <f t="shared" si="9"/>
        <v>138250</v>
      </c>
      <c r="K28" s="5">
        <f t="shared" si="4"/>
        <v>0</v>
      </c>
      <c r="L28" s="3">
        <f t="shared" si="5"/>
        <v>208795.56489015624</v>
      </c>
      <c r="M28" s="7">
        <f t="shared" si="6"/>
        <v>8795.5648901562381</v>
      </c>
      <c r="N28" s="3"/>
      <c r="O28" s="4">
        <f t="shared" si="10"/>
        <v>208795.56489015624</v>
      </c>
      <c r="P28" s="4">
        <f t="shared" si="11"/>
        <v>0</v>
      </c>
    </row>
    <row r="29" spans="1:16" s="1" customFormat="1">
      <c r="A29" s="1">
        <v>7</v>
      </c>
      <c r="B29" s="2">
        <f t="shared" si="7"/>
        <v>71</v>
      </c>
      <c r="C29" s="2">
        <f t="shared" si="8"/>
        <v>73</v>
      </c>
      <c r="D29" s="6">
        <v>8.9068349166859503E-2</v>
      </c>
      <c r="E29" s="3">
        <f t="shared" si="2"/>
        <v>1801154.2771121508</v>
      </c>
      <c r="F29" s="3">
        <f t="shared" si="3"/>
        <v>37574.066750097641</v>
      </c>
      <c r="G29" s="3">
        <f t="shared" si="12"/>
        <v>34735.137262312484</v>
      </c>
      <c r="H29" s="3">
        <f t="shared" si="1"/>
        <v>72309.204012410133</v>
      </c>
      <c r="J29" s="4">
        <f t="shared" si="9"/>
        <v>138250</v>
      </c>
      <c r="K29" s="5">
        <f t="shared" si="4"/>
        <v>0</v>
      </c>
      <c r="L29" s="3">
        <f t="shared" si="5"/>
        <v>210559.20401241013</v>
      </c>
      <c r="M29" s="7">
        <f t="shared" si="6"/>
        <v>10559.204012410133</v>
      </c>
      <c r="N29" s="3"/>
      <c r="O29" s="4">
        <f t="shared" si="10"/>
        <v>210559.20401241013</v>
      </c>
      <c r="P29" s="4">
        <f t="shared" si="11"/>
        <v>0</v>
      </c>
    </row>
    <row r="30" spans="1:16" s="1" customFormat="1">
      <c r="A30" s="1">
        <v>8</v>
      </c>
      <c r="B30" s="2">
        <f t="shared" si="7"/>
        <v>72</v>
      </c>
      <c r="C30" s="2">
        <f t="shared" si="8"/>
        <v>74</v>
      </c>
      <c r="D30" s="6">
        <v>0.107882176065316</v>
      </c>
      <c r="E30" s="3">
        <f t="shared" si="2"/>
        <v>2009167.8258324177</v>
      </c>
      <c r="F30" s="3">
        <f t="shared" si="3"/>
        <v>38513.418418850088</v>
      </c>
      <c r="G30" s="3">
        <f t="shared" si="12"/>
        <v>35603.5156938703</v>
      </c>
      <c r="H30" s="3">
        <f t="shared" si="1"/>
        <v>74116.934112720395</v>
      </c>
      <c r="J30" s="4">
        <f t="shared" si="9"/>
        <v>138250</v>
      </c>
      <c r="K30" s="5">
        <f t="shared" si="4"/>
        <v>0</v>
      </c>
      <c r="L30" s="3">
        <f t="shared" si="5"/>
        <v>212366.9341127204</v>
      </c>
      <c r="M30" s="7">
        <f t="shared" si="6"/>
        <v>12366.934112720395</v>
      </c>
      <c r="N30" s="3"/>
      <c r="O30" s="4">
        <f t="shared" si="10"/>
        <v>212366.9341127204</v>
      </c>
      <c r="P30" s="4">
        <f t="shared" si="11"/>
        <v>0</v>
      </c>
    </row>
    <row r="31" spans="1:16" s="1" customFormat="1">
      <c r="A31" s="1">
        <v>9</v>
      </c>
      <c r="B31" s="2">
        <f t="shared" si="7"/>
        <v>73</v>
      </c>
      <c r="C31" s="2">
        <f t="shared" si="8"/>
        <v>75</v>
      </c>
      <c r="D31" s="6">
        <v>-2.17270714658294E-2</v>
      </c>
      <c r="E31" s="3">
        <f t="shared" si="2"/>
        <v>1979425.3944998623</v>
      </c>
      <c r="F31" s="3">
        <f t="shared" si="3"/>
        <v>39476.253879321332</v>
      </c>
      <c r="G31" s="3">
        <f t="shared" si="12"/>
        <v>36493.603586217054</v>
      </c>
      <c r="H31" s="3">
        <f t="shared" si="1"/>
        <v>75969.857465538385</v>
      </c>
      <c r="J31" s="4">
        <f t="shared" si="9"/>
        <v>138250</v>
      </c>
      <c r="K31" s="5">
        <f t="shared" si="4"/>
        <v>0</v>
      </c>
      <c r="L31" s="3">
        <f t="shared" si="5"/>
        <v>214219.85746553837</v>
      </c>
      <c r="M31" s="7">
        <f t="shared" si="6"/>
        <v>14219.857465538371</v>
      </c>
      <c r="N31" s="3"/>
      <c r="O31" s="4">
        <f t="shared" si="10"/>
        <v>214219.85746553837</v>
      </c>
      <c r="P31" s="4">
        <f t="shared" si="11"/>
        <v>0</v>
      </c>
    </row>
    <row r="32" spans="1:16" s="1" customFormat="1">
      <c r="A32" s="1">
        <v>10</v>
      </c>
      <c r="B32" s="2">
        <f t="shared" si="7"/>
        <v>74</v>
      </c>
      <c r="C32" s="2">
        <f t="shared" si="8"/>
        <v>76</v>
      </c>
      <c r="D32" s="6">
        <v>0.152830217396208</v>
      </c>
      <c r="E32" s="3">
        <f t="shared" si="2"/>
        <v>2300523.9979166295</v>
      </c>
      <c r="F32" s="3">
        <f t="shared" si="3"/>
        <v>40463.160226304361</v>
      </c>
      <c r="G32" s="3">
        <f t="shared" si="12"/>
        <v>37405.943675872477</v>
      </c>
      <c r="H32" s="3">
        <f t="shared" si="1"/>
        <v>77869.103902176837</v>
      </c>
      <c r="J32" s="4">
        <f t="shared" si="9"/>
        <v>138250</v>
      </c>
      <c r="K32" s="5">
        <f t="shared" si="4"/>
        <v>0</v>
      </c>
      <c r="L32" s="3">
        <f t="shared" si="5"/>
        <v>216119.10390217684</v>
      </c>
      <c r="M32" s="7">
        <f t="shared" si="6"/>
        <v>16119.103902176837</v>
      </c>
      <c r="N32" s="3"/>
      <c r="O32" s="4">
        <f t="shared" si="10"/>
        <v>216119.10390217684</v>
      </c>
      <c r="P32" s="4">
        <f t="shared" si="11"/>
        <v>0</v>
      </c>
    </row>
    <row r="33" spans="1:16" s="1" customFormat="1">
      <c r="A33" s="1">
        <v>11</v>
      </c>
      <c r="B33" s="2">
        <f t="shared" si="7"/>
        <v>75</v>
      </c>
      <c r="C33" s="2">
        <f t="shared" si="8"/>
        <v>77</v>
      </c>
      <c r="D33" s="6">
        <v>-0.167947523104548</v>
      </c>
      <c r="E33" s="3">
        <f t="shared" si="2"/>
        <v>1929188.4104704866</v>
      </c>
      <c r="F33" s="3">
        <f t="shared" si="3"/>
        <v>41474.739231961968</v>
      </c>
      <c r="G33" s="3">
        <f t="shared" si="12"/>
        <v>38341.092267769287</v>
      </c>
      <c r="H33" s="3">
        <f t="shared" si="1"/>
        <v>79815.831499731255</v>
      </c>
      <c r="J33" s="4">
        <f t="shared" si="9"/>
        <v>138250</v>
      </c>
      <c r="K33" s="5">
        <f t="shared" si="4"/>
        <v>0</v>
      </c>
      <c r="L33" s="3">
        <f t="shared" si="5"/>
        <v>218065.83149973126</v>
      </c>
      <c r="M33" s="7">
        <f t="shared" si="6"/>
        <v>18065.831499731255</v>
      </c>
      <c r="N33" s="3"/>
      <c r="O33" s="4">
        <f t="shared" si="10"/>
        <v>218065.83149973126</v>
      </c>
      <c r="P33" s="4">
        <f t="shared" si="11"/>
        <v>0</v>
      </c>
    </row>
    <row r="34" spans="1:16" s="1" customFormat="1">
      <c r="A34" s="1">
        <v>12</v>
      </c>
      <c r="B34" s="2">
        <f t="shared" si="7"/>
        <v>76</v>
      </c>
      <c r="C34" s="2">
        <f t="shared" si="8"/>
        <v>78</v>
      </c>
      <c r="D34" s="6">
        <v>0.18238992405107499</v>
      </c>
      <c r="E34" s="3">
        <f t="shared" si="2"/>
        <v>2304773.1311449255</v>
      </c>
      <c r="F34" s="3">
        <f t="shared" si="3"/>
        <v>42511.607712761019</v>
      </c>
      <c r="G34" s="3">
        <f t="shared" si="12"/>
        <v>39299.619574463519</v>
      </c>
      <c r="H34" s="3">
        <f t="shared" si="1"/>
        <v>81811.227287224538</v>
      </c>
      <c r="J34" s="4">
        <f t="shared" si="9"/>
        <v>138250</v>
      </c>
      <c r="K34" s="5">
        <f t="shared" si="4"/>
        <v>0</v>
      </c>
      <c r="L34" s="3">
        <f t="shared" si="5"/>
        <v>220061.22728722455</v>
      </c>
      <c r="M34" s="7">
        <f t="shared" si="6"/>
        <v>20061.227287224552</v>
      </c>
      <c r="N34" s="3"/>
      <c r="O34" s="4">
        <f t="shared" si="10"/>
        <v>220061.22728722455</v>
      </c>
      <c r="P34" s="4">
        <f t="shared" si="11"/>
        <v>0</v>
      </c>
    </row>
    <row r="35" spans="1:16" s="1" customFormat="1">
      <c r="A35" s="1">
        <v>13</v>
      </c>
      <c r="B35" s="2">
        <f t="shared" si="7"/>
        <v>77</v>
      </c>
      <c r="C35" s="2">
        <f t="shared" si="8"/>
        <v>79</v>
      </c>
      <c r="D35" s="6">
        <v>4.0960359096206399E-2</v>
      </c>
      <c r="E35" s="3">
        <f t="shared" si="2"/>
        <v>2422189.4647061047</v>
      </c>
      <c r="F35" s="3">
        <f t="shared" si="3"/>
        <v>43574.397905580037</v>
      </c>
      <c r="G35" s="3">
        <f t="shared" si="12"/>
        <v>40282.110063825101</v>
      </c>
      <c r="H35" s="3">
        <f t="shared" si="1"/>
        <v>83856.507969405138</v>
      </c>
      <c r="J35" s="4">
        <f t="shared" si="9"/>
        <v>138250</v>
      </c>
      <c r="K35" s="5">
        <f t="shared" si="4"/>
        <v>0</v>
      </c>
      <c r="L35" s="3">
        <f t="shared" si="5"/>
        <v>222106.50796940515</v>
      </c>
      <c r="M35" s="7">
        <f t="shared" si="6"/>
        <v>22106.507969405153</v>
      </c>
      <c r="N35" s="3"/>
      <c r="O35" s="4">
        <f t="shared" si="10"/>
        <v>222106.50796940515</v>
      </c>
      <c r="P35" s="4">
        <f t="shared" si="11"/>
        <v>0</v>
      </c>
    </row>
    <row r="36" spans="1:16" s="1" customFormat="1">
      <c r="A36" s="1">
        <v>14</v>
      </c>
      <c r="B36" s="2">
        <f t="shared" si="7"/>
        <v>78</v>
      </c>
      <c r="C36" s="2">
        <f t="shared" si="8"/>
        <v>80</v>
      </c>
      <c r="D36" s="6">
        <v>9.0196774900865598E-2</v>
      </c>
      <c r="E36" s="3">
        <f t="shared" si="2"/>
        <v>2667049.0886775823</v>
      </c>
      <c r="F36" s="3">
        <f t="shared" si="3"/>
        <v>44663.75785321954</v>
      </c>
      <c r="G36" s="3">
        <f t="shared" si="12"/>
        <v>41289.162815420728</v>
      </c>
      <c r="H36" s="3">
        <f t="shared" si="1"/>
        <v>85952.920668640261</v>
      </c>
      <c r="J36" s="4">
        <f t="shared" si="9"/>
        <v>138250</v>
      </c>
      <c r="K36" s="5">
        <f t="shared" si="4"/>
        <v>0</v>
      </c>
      <c r="L36" s="3">
        <f t="shared" si="5"/>
        <v>224202.92066864026</v>
      </c>
      <c r="M36" s="7">
        <f t="shared" si="6"/>
        <v>24202.920668640261</v>
      </c>
      <c r="N36" s="3"/>
      <c r="O36" s="4">
        <f t="shared" si="10"/>
        <v>224202.92066864026</v>
      </c>
      <c r="P36" s="4">
        <f t="shared" si="11"/>
        <v>0</v>
      </c>
    </row>
    <row r="37" spans="1:16" s="1" customFormat="1">
      <c r="A37" s="1">
        <v>15</v>
      </c>
      <c r="B37" s="2" t="str">
        <f t="shared" si="7"/>
        <v xml:space="preserve"> </v>
      </c>
      <c r="C37" s="2">
        <f t="shared" si="8"/>
        <v>81</v>
      </c>
      <c r="D37" s="6">
        <v>0.19329870461172699</v>
      </c>
      <c r="E37" s="3">
        <f t="shared" si="2"/>
        <v>3163529.6621441441</v>
      </c>
      <c r="F37" s="3">
        <f t="shared" si="3"/>
        <v>45780.351799550022</v>
      </c>
      <c r="G37" s="3">
        <f t="shared" si="12"/>
        <v>0</v>
      </c>
      <c r="H37" s="3">
        <f>IF(AND(B37&lt;&gt;" ",C37&lt;&gt;" "),F37+G37,IF(AND(B37=" ",C37=" ")," ",F37 +G37))</f>
        <v>45780.351799550022</v>
      </c>
      <c r="J37" s="4">
        <f t="shared" si="9"/>
        <v>138250</v>
      </c>
      <c r="K37" s="5">
        <f t="shared" si="4"/>
        <v>15969.64820044997</v>
      </c>
      <c r="L37" s="3">
        <f t="shared" si="5"/>
        <v>200000</v>
      </c>
      <c r="M37" s="7">
        <f t="shared" si="6"/>
        <v>0</v>
      </c>
      <c r="N37" s="3"/>
      <c r="O37" s="4">
        <f t="shared" si="10"/>
        <v>184030.35179955003</v>
      </c>
      <c r="P37" s="4">
        <f t="shared" si="11"/>
        <v>15969.64820044997</v>
      </c>
    </row>
    <row r="38" spans="1:16" s="1" customFormat="1">
      <c r="A38" s="1">
        <v>16</v>
      </c>
      <c r="B38" s="2" t="str">
        <f t="shared" si="7"/>
        <v xml:space="preserve"> </v>
      </c>
      <c r="C38" s="2" t="str">
        <f t="shared" si="8"/>
        <v xml:space="preserve"> </v>
      </c>
      <c r="D38" s="6">
        <v>-4.9790215263990504E-3</v>
      </c>
      <c r="E38" s="3">
        <f t="shared" si="2"/>
        <v>3086335.8344361815</v>
      </c>
      <c r="F38" s="3">
        <f t="shared" si="3"/>
        <v>0</v>
      </c>
      <c r="G38" s="3">
        <f t="shared" si="12"/>
        <v>0</v>
      </c>
      <c r="H38" s="3" t="str">
        <f t="shared" ref="H38:H62" si="13">IF(AND(B38&lt;&gt;" ",C38&lt;&gt;" "),F38+G38,IF(AND(B38=" ",C38=" ")," ",F38 +G38))</f>
        <v xml:space="preserve"> </v>
      </c>
      <c r="J38" s="4">
        <f t="shared" si="9"/>
        <v>138250</v>
      </c>
      <c r="K38" s="5">
        <f t="shared" si="4"/>
        <v>61750</v>
      </c>
      <c r="L38" s="3">
        <f t="shared" si="5"/>
        <v>200000</v>
      </c>
      <c r="M38" s="7">
        <f t="shared" si="6"/>
        <v>0</v>
      </c>
      <c r="N38" s="3"/>
      <c r="O38" s="4">
        <f t="shared" si="10"/>
        <v>138250</v>
      </c>
      <c r="P38" s="4">
        <f t="shared" si="11"/>
        <v>61750</v>
      </c>
    </row>
    <row r="39" spans="1:16" s="1" customFormat="1">
      <c r="A39" s="1">
        <v>17</v>
      </c>
      <c r="B39" s="2" t="str">
        <f t="shared" si="7"/>
        <v xml:space="preserve"> </v>
      </c>
      <c r="C39" s="2" t="str">
        <f t="shared" si="8"/>
        <v xml:space="preserve"> </v>
      </c>
      <c r="D39" s="6">
        <v>2.15512036433969E-2</v>
      </c>
      <c r="E39" s="3">
        <f t="shared" si="2"/>
        <v>3089769.2996910494</v>
      </c>
      <c r="F39" s="3">
        <f t="shared" si="3"/>
        <v>0</v>
      </c>
      <c r="G39" s="3">
        <f t="shared" si="12"/>
        <v>0</v>
      </c>
      <c r="H39" s="3" t="str">
        <f t="shared" si="13"/>
        <v xml:space="preserve"> </v>
      </c>
      <c r="J39" s="4">
        <f t="shared" si="9"/>
        <v>138250</v>
      </c>
      <c r="K39" s="5">
        <f t="shared" si="4"/>
        <v>61750</v>
      </c>
      <c r="L39" s="3">
        <f t="shared" si="5"/>
        <v>200000</v>
      </c>
      <c r="M39" s="7">
        <f t="shared" si="6"/>
        <v>0</v>
      </c>
      <c r="N39" s="3"/>
      <c r="O39" s="4">
        <f t="shared" si="10"/>
        <v>138250</v>
      </c>
      <c r="P39" s="4">
        <f t="shared" si="11"/>
        <v>61750</v>
      </c>
    </row>
    <row r="40" spans="1:16" s="1" customFormat="1">
      <c r="A40" s="1">
        <v>18</v>
      </c>
      <c r="B40" s="2" t="str">
        <f t="shared" si="7"/>
        <v xml:space="preserve"> </v>
      </c>
      <c r="C40" s="2" t="str">
        <f t="shared" si="8"/>
        <v xml:space="preserve"> </v>
      </c>
      <c r="D40" s="6">
        <v>1.7928972046360101E-2</v>
      </c>
      <c r="E40" s="3">
        <f t="shared" si="2"/>
        <v>3082308.5730710491</v>
      </c>
      <c r="F40" s="3">
        <f t="shared" si="3"/>
        <v>0</v>
      </c>
      <c r="G40" s="3">
        <f t="shared" si="12"/>
        <v>0</v>
      </c>
      <c r="H40" s="3" t="str">
        <f t="shared" si="13"/>
        <v xml:space="preserve"> </v>
      </c>
      <c r="J40" s="4">
        <f t="shared" si="9"/>
        <v>138250</v>
      </c>
      <c r="K40" s="5">
        <f t="shared" si="4"/>
        <v>61750</v>
      </c>
      <c r="L40" s="3">
        <f t="shared" si="5"/>
        <v>200000</v>
      </c>
      <c r="M40" s="7">
        <f t="shared" si="6"/>
        <v>0</v>
      </c>
      <c r="N40" s="3"/>
      <c r="O40" s="4">
        <f t="shared" si="10"/>
        <v>138250</v>
      </c>
      <c r="P40" s="4">
        <f t="shared" si="11"/>
        <v>61750</v>
      </c>
    </row>
    <row r="41" spans="1:16" s="1" customFormat="1">
      <c r="A41" s="1">
        <v>19</v>
      </c>
      <c r="B41" s="2" t="str">
        <f t="shared" si="7"/>
        <v xml:space="preserve"> </v>
      </c>
      <c r="C41" s="2" t="str">
        <f t="shared" si="8"/>
        <v xml:space="preserve"> </v>
      </c>
      <c r="D41" s="6">
        <v>7.02379090977839E-3</v>
      </c>
      <c r="E41" s="3">
        <f t="shared" si="2"/>
        <v>3041774.3449190385</v>
      </c>
      <c r="F41" s="3">
        <f t="shared" si="3"/>
        <v>0</v>
      </c>
      <c r="G41" s="3">
        <f t="shared" si="12"/>
        <v>0</v>
      </c>
      <c r="H41" s="3" t="str">
        <f t="shared" si="13"/>
        <v xml:space="preserve"> </v>
      </c>
      <c r="I41" s="1" t="str">
        <f>IF(C41=" "," ",$B$9*$B$15)</f>
        <v xml:space="preserve"> </v>
      </c>
      <c r="J41" s="4">
        <f t="shared" si="9"/>
        <v>138250</v>
      </c>
      <c r="K41" s="5">
        <f t="shared" si="4"/>
        <v>61750</v>
      </c>
      <c r="L41" s="3">
        <f t="shared" si="5"/>
        <v>200000</v>
      </c>
      <c r="M41" s="7">
        <f t="shared" si="6"/>
        <v>0</v>
      </c>
      <c r="N41" s="3"/>
      <c r="O41" s="4">
        <f t="shared" si="10"/>
        <v>138250</v>
      </c>
      <c r="P41" s="4">
        <f t="shared" si="11"/>
        <v>61750</v>
      </c>
    </row>
    <row r="42" spans="1:16" s="1" customFormat="1">
      <c r="A42" s="1">
        <v>20</v>
      </c>
      <c r="B42" s="2" t="str">
        <f t="shared" si="7"/>
        <v xml:space="preserve"> </v>
      </c>
      <c r="C42" s="2" t="str">
        <f t="shared" si="8"/>
        <v xml:space="preserve"> </v>
      </c>
      <c r="D42" s="6">
        <v>-8.1282123245935506E-2</v>
      </c>
      <c r="E42" s="3">
        <f t="shared" si="2"/>
        <v>2737801.6388394409</v>
      </c>
      <c r="F42" s="3">
        <f t="shared" si="3"/>
        <v>0</v>
      </c>
      <c r="G42" s="3">
        <f t="shared" si="12"/>
        <v>0</v>
      </c>
      <c r="H42" s="3" t="str">
        <f t="shared" si="13"/>
        <v xml:space="preserve"> </v>
      </c>
      <c r="I42" s="1" t="str">
        <f>IF(C42=" "," ",$B$9*$B$15)</f>
        <v xml:space="preserve"> </v>
      </c>
      <c r="J42" s="4">
        <f t="shared" si="9"/>
        <v>138250</v>
      </c>
      <c r="K42" s="5">
        <f t="shared" si="4"/>
        <v>61750</v>
      </c>
      <c r="L42" s="3">
        <f t="shared" si="5"/>
        <v>200000</v>
      </c>
      <c r="M42" s="7">
        <f t="shared" si="6"/>
        <v>0</v>
      </c>
      <c r="N42" s="3"/>
      <c r="O42" s="4">
        <f t="shared" si="10"/>
        <v>138250</v>
      </c>
      <c r="P42" s="4">
        <f t="shared" si="11"/>
        <v>61750</v>
      </c>
    </row>
    <row r="43" spans="1:16" s="1" customFormat="1">
      <c r="A43" s="1">
        <v>21</v>
      </c>
      <c r="B43" s="2" t="str">
        <f t="shared" si="7"/>
        <v xml:space="preserve"> </v>
      </c>
      <c r="C43" s="2" t="str">
        <f t="shared" si="8"/>
        <v xml:space="preserve"> </v>
      </c>
      <c r="D43" s="6">
        <v>0.166812019659801</v>
      </c>
      <c r="E43" s="3">
        <f t="shared" si="2"/>
        <v>3122449.2174281687</v>
      </c>
      <c r="F43" s="3">
        <f t="shared" si="3"/>
        <v>0</v>
      </c>
      <c r="G43" s="3">
        <f t="shared" si="12"/>
        <v>0</v>
      </c>
      <c r="H43" s="3" t="str">
        <f t="shared" si="13"/>
        <v xml:space="preserve"> </v>
      </c>
      <c r="I43" s="1">
        <f>IF(C43&lt;&gt;" ",$B$15*$B$9,0)</f>
        <v>0</v>
      </c>
      <c r="J43" s="4">
        <f t="shared" si="9"/>
        <v>138250</v>
      </c>
      <c r="K43" s="5">
        <f t="shared" si="4"/>
        <v>61750</v>
      </c>
      <c r="L43" s="3">
        <f t="shared" si="5"/>
        <v>200000</v>
      </c>
      <c r="M43" s="7">
        <f t="shared" si="6"/>
        <v>0</v>
      </c>
      <c r="N43" s="3"/>
      <c r="O43" s="4">
        <f t="shared" si="10"/>
        <v>138250</v>
      </c>
      <c r="P43" s="4">
        <f t="shared" si="11"/>
        <v>61750</v>
      </c>
    </row>
    <row r="44" spans="1:16" s="1" customFormat="1">
      <c r="A44" s="1">
        <v>22</v>
      </c>
      <c r="B44" s="2" t="str">
        <f t="shared" si="7"/>
        <v xml:space="preserve"> </v>
      </c>
      <c r="C44" s="2" t="str">
        <f t="shared" si="8"/>
        <v xml:space="preserve"> </v>
      </c>
      <c r="D44" s="6">
        <v>0.12644711900261499</v>
      </c>
      <c r="E44" s="3">
        <f t="shared" si="2"/>
        <v>3447715.8156055193</v>
      </c>
      <c r="F44" s="3">
        <f t="shared" si="3"/>
        <v>0</v>
      </c>
      <c r="G44" s="3">
        <f t="shared" si="12"/>
        <v>0</v>
      </c>
      <c r="H44" s="3" t="str">
        <f t="shared" si="13"/>
        <v xml:space="preserve"> </v>
      </c>
      <c r="I44" s="1">
        <f t="shared" ref="I44:I62" si="14">IF(C44&lt;&gt;" ",$B$15*$B$9,0)</f>
        <v>0</v>
      </c>
      <c r="J44" s="4">
        <f t="shared" si="9"/>
        <v>138250</v>
      </c>
      <c r="K44" s="5">
        <f t="shared" si="4"/>
        <v>61750</v>
      </c>
      <c r="L44" s="3">
        <f t="shared" si="5"/>
        <v>200000</v>
      </c>
      <c r="M44" s="7">
        <f t="shared" si="6"/>
        <v>0</v>
      </c>
      <c r="N44" s="3"/>
      <c r="O44" s="4">
        <f t="shared" si="10"/>
        <v>138250</v>
      </c>
      <c r="P44" s="4">
        <f t="shared" si="11"/>
        <v>61750</v>
      </c>
    </row>
    <row r="45" spans="1:16" s="17" customFormat="1">
      <c r="A45" s="17">
        <v>23</v>
      </c>
      <c r="B45" s="18" t="str">
        <f t="shared" si="7"/>
        <v xml:space="preserve"> </v>
      </c>
      <c r="C45" s="18" t="str">
        <f t="shared" si="8"/>
        <v xml:space="preserve"> </v>
      </c>
      <c r="D45" s="6">
        <v>0.12631119570010499</v>
      </c>
      <c r="E45" s="3">
        <f t="shared" si="2"/>
        <v>3813651.2063743342</v>
      </c>
      <c r="F45" s="3">
        <f t="shared" si="3"/>
        <v>0</v>
      </c>
      <c r="G45" s="19">
        <f t="shared" si="12"/>
        <v>0</v>
      </c>
      <c r="H45" s="3" t="str">
        <f t="shared" si="13"/>
        <v xml:space="preserve"> </v>
      </c>
      <c r="I45" s="17">
        <f t="shared" si="14"/>
        <v>0</v>
      </c>
      <c r="J45" s="20">
        <f t="shared" si="9"/>
        <v>138250</v>
      </c>
      <c r="K45" s="5">
        <f t="shared" si="4"/>
        <v>61750</v>
      </c>
      <c r="L45" s="3">
        <f t="shared" si="5"/>
        <v>200000</v>
      </c>
      <c r="M45" s="7">
        <f t="shared" si="6"/>
        <v>0</v>
      </c>
      <c r="N45" s="19"/>
    </row>
    <row r="46" spans="1:16" s="17" customFormat="1">
      <c r="A46" s="17">
        <v>24</v>
      </c>
      <c r="B46" s="18" t="str">
        <f t="shared" si="7"/>
        <v xml:space="preserve"> </v>
      </c>
      <c r="C46" s="18" t="str">
        <f t="shared" si="8"/>
        <v xml:space="preserve"> </v>
      </c>
      <c r="D46" s="6">
        <v>8.6480656693835797E-2</v>
      </c>
      <c r="E46" s="3">
        <f t="shared" si="2"/>
        <v>4076368.0865519815</v>
      </c>
      <c r="F46" s="3">
        <f t="shared" si="3"/>
        <v>0</v>
      </c>
      <c r="G46" s="19">
        <f t="shared" si="12"/>
        <v>0</v>
      </c>
      <c r="H46" s="3" t="str">
        <f t="shared" si="13"/>
        <v xml:space="preserve"> </v>
      </c>
      <c r="I46" s="17">
        <f t="shared" si="14"/>
        <v>0</v>
      </c>
      <c r="J46" s="20">
        <f t="shared" si="9"/>
        <v>138250</v>
      </c>
      <c r="K46" s="5">
        <f t="shared" si="4"/>
        <v>61750</v>
      </c>
      <c r="L46" s="3">
        <f t="shared" si="5"/>
        <v>200000</v>
      </c>
      <c r="M46" s="7">
        <f t="shared" si="6"/>
        <v>0</v>
      </c>
      <c r="N46" s="19"/>
    </row>
    <row r="47" spans="1:16" s="17" customFormat="1">
      <c r="A47" s="17">
        <v>25</v>
      </c>
      <c r="B47" s="18" t="str">
        <f t="shared" si="7"/>
        <v xml:space="preserve"> </v>
      </c>
      <c r="C47" s="18" t="str">
        <f t="shared" si="8"/>
        <v xml:space="preserve"> </v>
      </c>
      <c r="D47" s="6">
        <v>0.18422343445907299</v>
      </c>
      <c r="E47" s="3">
        <f t="shared" si="2"/>
        <v>4754204.8184980992</v>
      </c>
      <c r="F47" s="3">
        <f t="shared" si="3"/>
        <v>0</v>
      </c>
      <c r="G47" s="19">
        <f t="shared" si="12"/>
        <v>0</v>
      </c>
      <c r="H47" s="3" t="str">
        <f t="shared" si="13"/>
        <v xml:space="preserve"> </v>
      </c>
      <c r="I47" s="17">
        <f t="shared" si="14"/>
        <v>0</v>
      </c>
      <c r="J47" s="20">
        <f t="shared" si="9"/>
        <v>138250</v>
      </c>
      <c r="K47" s="5">
        <f t="shared" si="4"/>
        <v>61750</v>
      </c>
      <c r="L47" s="3">
        <f t="shared" si="5"/>
        <v>200000</v>
      </c>
      <c r="M47" s="7">
        <f t="shared" si="6"/>
        <v>0</v>
      </c>
      <c r="N47" s="19"/>
      <c r="O47" s="17" t="s">
        <v>24</v>
      </c>
    </row>
    <row r="48" spans="1:16" s="17" customFormat="1">
      <c r="A48" s="17">
        <v>26</v>
      </c>
      <c r="B48" s="18" t="str">
        <f t="shared" si="7"/>
        <v xml:space="preserve"> </v>
      </c>
      <c r="C48" s="18" t="str">
        <f t="shared" si="8"/>
        <v xml:space="preserve"> </v>
      </c>
      <c r="D48" s="6">
        <v>6.1904308349417903E-2</v>
      </c>
      <c r="E48" s="3">
        <f t="shared" si="2"/>
        <v>4982937.9884981178</v>
      </c>
      <c r="F48" s="3">
        <f t="shared" si="3"/>
        <v>0</v>
      </c>
      <c r="G48" s="19">
        <f t="shared" si="12"/>
        <v>0</v>
      </c>
      <c r="H48" s="3" t="str">
        <f t="shared" si="13"/>
        <v xml:space="preserve"> </v>
      </c>
      <c r="I48" s="17">
        <f t="shared" si="14"/>
        <v>0</v>
      </c>
      <c r="J48" s="20">
        <f t="shared" si="9"/>
        <v>138250</v>
      </c>
      <c r="K48" s="5">
        <f t="shared" si="4"/>
        <v>61750</v>
      </c>
      <c r="L48" s="3">
        <f t="shared" si="5"/>
        <v>200000</v>
      </c>
      <c r="M48" s="7">
        <f t="shared" si="6"/>
        <v>0</v>
      </c>
      <c r="N48" s="19"/>
    </row>
    <row r="49" spans="1:14" s="17" customFormat="1">
      <c r="A49" s="17">
        <v>27</v>
      </c>
      <c r="B49" s="18" t="str">
        <f t="shared" si="7"/>
        <v xml:space="preserve"> </v>
      </c>
      <c r="C49" s="18" t="str">
        <f t="shared" si="8"/>
        <v xml:space="preserve"> </v>
      </c>
      <c r="D49" s="6">
        <v>5.4486225753996198E-2</v>
      </c>
      <c r="E49" s="3">
        <f t="shared" si="2"/>
        <v>5189324.9482172802</v>
      </c>
      <c r="F49" s="3">
        <f t="shared" si="3"/>
        <v>0</v>
      </c>
      <c r="G49" s="19">
        <f t="shared" si="12"/>
        <v>0</v>
      </c>
      <c r="H49" s="3" t="str">
        <f t="shared" si="13"/>
        <v xml:space="preserve"> </v>
      </c>
      <c r="I49" s="17">
        <f t="shared" si="14"/>
        <v>0</v>
      </c>
      <c r="J49" s="20">
        <f t="shared" si="9"/>
        <v>138250</v>
      </c>
      <c r="K49" s="5">
        <f t="shared" si="4"/>
        <v>61750</v>
      </c>
      <c r="L49" s="3">
        <f t="shared" si="5"/>
        <v>200000</v>
      </c>
      <c r="M49" s="7">
        <f t="shared" si="6"/>
        <v>0</v>
      </c>
      <c r="N49" s="19"/>
    </row>
    <row r="50" spans="1:14" s="17" customFormat="1">
      <c r="A50" s="17">
        <v>28</v>
      </c>
      <c r="B50" s="18" t="str">
        <f t="shared" si="7"/>
        <v xml:space="preserve"> </v>
      </c>
      <c r="C50" s="18" t="str">
        <f t="shared" si="8"/>
        <v xml:space="preserve"> </v>
      </c>
      <c r="D50" s="6">
        <v>-1.8599582550844301E-2</v>
      </c>
      <c r="E50" s="3">
        <f t="shared" si="2"/>
        <v>5032204.1946822722</v>
      </c>
      <c r="F50" s="3">
        <f t="shared" si="3"/>
        <v>0</v>
      </c>
      <c r="G50" s="19">
        <f t="shared" si="12"/>
        <v>0</v>
      </c>
      <c r="H50" s="3" t="str">
        <f t="shared" si="13"/>
        <v xml:space="preserve"> </v>
      </c>
      <c r="I50" s="17">
        <f t="shared" si="14"/>
        <v>0</v>
      </c>
      <c r="J50" s="20">
        <f t="shared" si="9"/>
        <v>138250</v>
      </c>
      <c r="K50" s="5">
        <f t="shared" si="4"/>
        <v>61750</v>
      </c>
      <c r="L50" s="3">
        <f t="shared" si="5"/>
        <v>200000</v>
      </c>
      <c r="M50" s="7">
        <f t="shared" si="6"/>
        <v>0</v>
      </c>
      <c r="N50" s="19"/>
    </row>
    <row r="51" spans="1:14" s="17" customFormat="1">
      <c r="A51" s="17">
        <v>29</v>
      </c>
      <c r="B51" s="18" t="str">
        <f t="shared" si="7"/>
        <v xml:space="preserve"> </v>
      </c>
      <c r="C51" s="18" t="str">
        <f t="shared" si="8"/>
        <v xml:space="preserve"> </v>
      </c>
      <c r="D51" s="6">
        <v>8.01733106063416E-2</v>
      </c>
      <c r="E51" s="3">
        <f t="shared" si="2"/>
        <v>5368951.9626871273</v>
      </c>
      <c r="F51" s="3">
        <f t="shared" si="3"/>
        <v>0</v>
      </c>
      <c r="G51" s="19">
        <f t="shared" si="12"/>
        <v>0</v>
      </c>
      <c r="H51" s="3" t="str">
        <f t="shared" si="13"/>
        <v xml:space="preserve"> </v>
      </c>
      <c r="I51" s="17">
        <f t="shared" si="14"/>
        <v>0</v>
      </c>
      <c r="J51" s="20">
        <f t="shared" si="9"/>
        <v>138250</v>
      </c>
      <c r="K51" s="5">
        <f t="shared" si="4"/>
        <v>61750</v>
      </c>
      <c r="L51" s="3">
        <f t="shared" si="5"/>
        <v>200000</v>
      </c>
      <c r="M51" s="7">
        <f t="shared" si="6"/>
        <v>0</v>
      </c>
      <c r="N51" s="19"/>
    </row>
    <row r="52" spans="1:14" s="17" customFormat="1">
      <c r="A52" s="17">
        <v>30</v>
      </c>
      <c r="B52" s="18" t="str">
        <f t="shared" si="7"/>
        <v xml:space="preserve"> </v>
      </c>
      <c r="C52" s="18" t="str">
        <f t="shared" si="8"/>
        <v xml:space="preserve"> </v>
      </c>
      <c r="D52" s="6">
        <v>2.3043250668322801E-2</v>
      </c>
      <c r="E52" s="3">
        <f t="shared" si="2"/>
        <v>5429497.1478607422</v>
      </c>
      <c r="F52" s="3">
        <f t="shared" si="3"/>
        <v>0</v>
      </c>
      <c r="G52" s="19">
        <f t="shared" si="12"/>
        <v>0</v>
      </c>
      <c r="H52" s="3" t="str">
        <f t="shared" si="13"/>
        <v xml:space="preserve"> </v>
      </c>
      <c r="I52" s="17">
        <f t="shared" si="14"/>
        <v>0</v>
      </c>
      <c r="J52" s="20">
        <f t="shared" si="9"/>
        <v>138250</v>
      </c>
      <c r="K52" s="5">
        <f t="shared" si="4"/>
        <v>61750</v>
      </c>
      <c r="L52" s="3">
        <f t="shared" si="5"/>
        <v>200000</v>
      </c>
      <c r="M52" s="7">
        <f t="shared" si="6"/>
        <v>0</v>
      </c>
      <c r="N52" s="19"/>
    </row>
    <row r="53" spans="1:14" s="21" customFormat="1">
      <c r="A53" s="21">
        <v>31</v>
      </c>
      <c r="B53" s="22" t="str">
        <f t="shared" si="7"/>
        <v xml:space="preserve"> </v>
      </c>
      <c r="C53" s="22" t="str">
        <f t="shared" si="8"/>
        <v xml:space="preserve"> </v>
      </c>
      <c r="D53" s="6">
        <v>1.0114744643605801E-2</v>
      </c>
      <c r="E53" s="3">
        <f t="shared" si="2"/>
        <v>5484415.1250545401</v>
      </c>
      <c r="F53" s="3">
        <f t="shared" si="3"/>
        <v>0</v>
      </c>
      <c r="G53" s="23">
        <f t="shared" si="12"/>
        <v>0</v>
      </c>
      <c r="H53" s="3" t="str">
        <f t="shared" si="13"/>
        <v xml:space="preserve"> </v>
      </c>
      <c r="I53" s="21">
        <f t="shared" si="14"/>
        <v>0</v>
      </c>
      <c r="K53" s="23"/>
      <c r="L53" s="3">
        <f t="shared" si="5"/>
        <v>0</v>
      </c>
      <c r="M53" s="7">
        <f t="shared" si="6"/>
        <v>0</v>
      </c>
      <c r="N53" s="23"/>
    </row>
    <row r="54" spans="1:14" s="21" customFormat="1">
      <c r="A54" s="21">
        <v>32</v>
      </c>
      <c r="B54" s="22" t="str">
        <f t="shared" si="7"/>
        <v xml:space="preserve"> </v>
      </c>
      <c r="C54" s="22" t="str">
        <f t="shared" si="8"/>
        <v xml:space="preserve"> </v>
      </c>
      <c r="D54" s="6">
        <v>0.154919491744344</v>
      </c>
      <c r="E54" s="3">
        <f t="shared" si="2"/>
        <v>6334057.9287429815</v>
      </c>
      <c r="F54" s="3">
        <f t="shared" si="3"/>
        <v>0</v>
      </c>
      <c r="G54" s="23">
        <f t="shared" si="12"/>
        <v>0</v>
      </c>
      <c r="H54" s="3" t="str">
        <f t="shared" si="13"/>
        <v xml:space="preserve"> </v>
      </c>
      <c r="I54" s="21">
        <f t="shared" si="14"/>
        <v>0</v>
      </c>
      <c r="K54" s="23"/>
      <c r="L54" s="3">
        <f t="shared" si="5"/>
        <v>0</v>
      </c>
      <c r="M54" s="7">
        <f t="shared" si="6"/>
        <v>0</v>
      </c>
      <c r="N54" s="23"/>
    </row>
    <row r="55" spans="1:14" s="21" customFormat="1">
      <c r="A55" s="21">
        <v>33</v>
      </c>
      <c r="B55" s="22" t="str">
        <f t="shared" si="7"/>
        <v xml:space="preserve"> </v>
      </c>
      <c r="C55" s="22" t="str">
        <f t="shared" si="8"/>
        <v xml:space="preserve"> </v>
      </c>
      <c r="D55" s="6">
        <v>-2.2562930621949299E-2</v>
      </c>
      <c r="E55" s="3">
        <f t="shared" si="2"/>
        <v>6191143.0191413462</v>
      </c>
      <c r="F55" s="3">
        <f t="shared" si="3"/>
        <v>0</v>
      </c>
      <c r="G55" s="23">
        <f t="shared" si="12"/>
        <v>0</v>
      </c>
      <c r="H55" s="3" t="str">
        <f t="shared" si="13"/>
        <v xml:space="preserve"> </v>
      </c>
      <c r="I55" s="21">
        <f t="shared" si="14"/>
        <v>0</v>
      </c>
      <c r="K55" s="23"/>
      <c r="L55" s="3">
        <f t="shared" si="5"/>
        <v>0</v>
      </c>
      <c r="M55" s="7">
        <f t="shared" si="6"/>
        <v>0</v>
      </c>
      <c r="N55" s="23"/>
    </row>
    <row r="56" spans="1:14" s="21" customFormat="1">
      <c r="A56" s="21">
        <v>34</v>
      </c>
      <c r="B56" s="22" t="str">
        <f t="shared" si="7"/>
        <v xml:space="preserve"> </v>
      </c>
      <c r="C56" s="22" t="str">
        <f t="shared" si="8"/>
        <v xml:space="preserve"> </v>
      </c>
      <c r="D56" s="6">
        <v>0.101301104114784</v>
      </c>
      <c r="E56" s="3">
        <f t="shared" si="2"/>
        <v>6818312.6427129023</v>
      </c>
      <c r="F56" s="3">
        <f t="shared" si="3"/>
        <v>0</v>
      </c>
      <c r="G56" s="23">
        <f t="shared" si="12"/>
        <v>0</v>
      </c>
      <c r="H56" s="3" t="str">
        <f t="shared" si="13"/>
        <v xml:space="preserve"> </v>
      </c>
      <c r="I56" s="21">
        <f t="shared" si="14"/>
        <v>0</v>
      </c>
      <c r="K56" s="23"/>
      <c r="L56" s="3">
        <f t="shared" si="5"/>
        <v>0</v>
      </c>
      <c r="M56" s="7">
        <f t="shared" si="6"/>
        <v>0</v>
      </c>
      <c r="N56" s="23"/>
    </row>
    <row r="57" spans="1:14" s="21" customFormat="1">
      <c r="A57" s="21">
        <v>35</v>
      </c>
      <c r="B57" s="22" t="str">
        <f t="shared" si="7"/>
        <v xml:space="preserve"> </v>
      </c>
      <c r="C57" s="22" t="str">
        <f t="shared" si="8"/>
        <v xml:space="preserve"> </v>
      </c>
      <c r="D57" s="6">
        <v>-6.4124803404954E-3</v>
      </c>
      <c r="E57" s="3">
        <f t="shared" si="2"/>
        <v>6774590.3469361551</v>
      </c>
      <c r="F57" s="3">
        <f t="shared" si="3"/>
        <v>0</v>
      </c>
      <c r="G57" s="23">
        <f t="shared" si="12"/>
        <v>0</v>
      </c>
      <c r="H57" s="3" t="str">
        <f t="shared" si="13"/>
        <v xml:space="preserve"> </v>
      </c>
      <c r="I57" s="21">
        <f t="shared" si="14"/>
        <v>0</v>
      </c>
      <c r="K57" s="23"/>
      <c r="L57" s="3">
        <f t="shared" si="5"/>
        <v>0</v>
      </c>
      <c r="M57" s="7">
        <f t="shared" si="6"/>
        <v>0</v>
      </c>
      <c r="N57" s="23"/>
    </row>
    <row r="58" spans="1:14" s="21" customFormat="1">
      <c r="A58" s="21">
        <v>36</v>
      </c>
      <c r="B58" s="22" t="str">
        <f t="shared" si="7"/>
        <v xml:space="preserve"> </v>
      </c>
      <c r="C58" s="22" t="str">
        <f t="shared" si="8"/>
        <v xml:space="preserve"> </v>
      </c>
      <c r="D58" s="6">
        <v>-0.12706653666762399</v>
      </c>
      <c r="E58" s="3">
        <f t="shared" si="2"/>
        <v>5913766.6142090606</v>
      </c>
      <c r="F58" s="3">
        <f t="shared" si="3"/>
        <v>0</v>
      </c>
      <c r="G58" s="23">
        <f t="shared" si="12"/>
        <v>0</v>
      </c>
      <c r="H58" s="3" t="str">
        <f t="shared" si="13"/>
        <v xml:space="preserve"> </v>
      </c>
      <c r="I58" s="21">
        <f t="shared" si="14"/>
        <v>0</v>
      </c>
      <c r="K58" s="23"/>
      <c r="L58" s="3">
        <f t="shared" si="5"/>
        <v>0</v>
      </c>
      <c r="M58" s="7">
        <f t="shared" si="6"/>
        <v>0</v>
      </c>
      <c r="N58" s="23"/>
    </row>
    <row r="59" spans="1:14" s="21" customFormat="1">
      <c r="A59" s="21">
        <v>37</v>
      </c>
      <c r="B59" s="22" t="str">
        <f t="shared" si="7"/>
        <v xml:space="preserve"> </v>
      </c>
      <c r="C59" s="22" t="str">
        <f t="shared" si="8"/>
        <v xml:space="preserve"> </v>
      </c>
      <c r="D59" s="6">
        <v>0.19442676664223901</v>
      </c>
      <c r="E59" s="3">
        <f t="shared" si="2"/>
        <v>7063561.1356865494</v>
      </c>
      <c r="F59" s="3">
        <f t="shared" si="3"/>
        <v>0</v>
      </c>
      <c r="G59" s="23">
        <f t="shared" si="12"/>
        <v>0</v>
      </c>
      <c r="H59" s="3" t="str">
        <f t="shared" si="13"/>
        <v xml:space="preserve"> </v>
      </c>
      <c r="I59" s="21">
        <f t="shared" si="14"/>
        <v>0</v>
      </c>
      <c r="K59" s="23"/>
      <c r="L59" s="3">
        <f t="shared" si="5"/>
        <v>0</v>
      </c>
      <c r="M59" s="7">
        <f t="shared" si="6"/>
        <v>0</v>
      </c>
      <c r="N59" s="23"/>
    </row>
    <row r="60" spans="1:14" s="21" customFormat="1">
      <c r="A60" s="21">
        <v>38</v>
      </c>
      <c r="B60" s="22" t="str">
        <f t="shared" si="7"/>
        <v xml:space="preserve"> </v>
      </c>
      <c r="C60" s="22" t="str">
        <f t="shared" si="8"/>
        <v xml:space="preserve"> </v>
      </c>
      <c r="D60" s="6">
        <v>0.18399261797265601</v>
      </c>
      <c r="E60" s="3">
        <f t="shared" si="2"/>
        <v>8363204.2412514258</v>
      </c>
      <c r="F60" s="3">
        <f t="shared" si="3"/>
        <v>0</v>
      </c>
      <c r="G60" s="23">
        <f t="shared" si="12"/>
        <v>0</v>
      </c>
      <c r="H60" s="3" t="str">
        <f t="shared" si="13"/>
        <v xml:space="preserve"> </v>
      </c>
      <c r="I60" s="21">
        <f t="shared" si="14"/>
        <v>0</v>
      </c>
      <c r="K60" s="23"/>
      <c r="L60" s="3">
        <f t="shared" si="5"/>
        <v>0</v>
      </c>
      <c r="M60" s="7">
        <f t="shared" si="6"/>
        <v>0</v>
      </c>
      <c r="N60" s="23"/>
    </row>
    <row r="61" spans="1:14" s="21" customFormat="1">
      <c r="A61" s="21">
        <v>39</v>
      </c>
      <c r="B61" s="22" t="str">
        <f t="shared" si="7"/>
        <v xml:space="preserve"> </v>
      </c>
      <c r="C61" s="22" t="str">
        <f t="shared" si="8"/>
        <v xml:space="preserve"> </v>
      </c>
      <c r="D61" s="6">
        <v>0.114965221712664</v>
      </c>
      <c r="E61" s="3">
        <f t="shared" si="2"/>
        <v>9324681.8710751869</v>
      </c>
      <c r="F61" s="3">
        <f t="shared" si="3"/>
        <v>0</v>
      </c>
      <c r="G61" s="23">
        <f t="shared" si="12"/>
        <v>0</v>
      </c>
      <c r="H61" s="3" t="str">
        <f t="shared" si="13"/>
        <v xml:space="preserve"> </v>
      </c>
      <c r="I61" s="21">
        <f t="shared" si="14"/>
        <v>0</v>
      </c>
      <c r="K61" s="23"/>
      <c r="L61" s="3">
        <f t="shared" si="5"/>
        <v>0</v>
      </c>
      <c r="M61" s="7">
        <f t="shared" si="6"/>
        <v>0</v>
      </c>
      <c r="N61" s="23"/>
    </row>
    <row r="62" spans="1:14" s="21" customFormat="1">
      <c r="A62" s="21">
        <v>40</v>
      </c>
      <c r="B62" s="22" t="str">
        <f t="shared" si="7"/>
        <v xml:space="preserve"> </v>
      </c>
      <c r="C62" s="22" t="str">
        <f t="shared" si="8"/>
        <v xml:space="preserve"> </v>
      </c>
      <c r="D62" s="6">
        <v>0.107742007255542</v>
      </c>
      <c r="E62" s="3">
        <f t="shared" si="2"/>
        <v>10329341.812884191</v>
      </c>
      <c r="F62" s="3">
        <f t="shared" si="3"/>
        <v>0</v>
      </c>
      <c r="G62" s="23">
        <f t="shared" si="12"/>
        <v>0</v>
      </c>
      <c r="H62" s="3" t="str">
        <f t="shared" si="13"/>
        <v xml:space="preserve"> </v>
      </c>
      <c r="I62" s="21">
        <f t="shared" si="14"/>
        <v>0</v>
      </c>
      <c r="K62" s="23"/>
      <c r="L62" s="3">
        <f t="shared" si="5"/>
        <v>0</v>
      </c>
      <c r="M62" s="7">
        <f t="shared" si="6"/>
        <v>0</v>
      </c>
      <c r="N62" s="23"/>
    </row>
    <row r="63" spans="1:14" s="21" customFormat="1">
      <c r="B63" s="22"/>
      <c r="C63" s="22"/>
      <c r="D63" s="24"/>
      <c r="E63" s="23"/>
      <c r="F63" s="23"/>
      <c r="K63" s="23"/>
      <c r="N63" s="23"/>
    </row>
    <row r="64" spans="1:14" s="21" customFormat="1">
      <c r="B64" s="22"/>
      <c r="C64" s="22"/>
      <c r="D64" s="24"/>
      <c r="E64" s="23"/>
      <c r="F64" s="23"/>
      <c r="K64" s="23"/>
      <c r="N64" s="23"/>
    </row>
    <row r="65" spans="2:14" s="21" customFormat="1">
      <c r="B65" s="22"/>
      <c r="C65" s="22"/>
      <c r="D65" s="24"/>
      <c r="E65" s="23"/>
      <c r="F65" s="23"/>
      <c r="K65" s="23"/>
      <c r="N65" s="23"/>
    </row>
    <row r="66" spans="2:14" s="21" customFormat="1">
      <c r="B66" s="22"/>
      <c r="C66" s="22"/>
      <c r="D66" s="24"/>
      <c r="E66" s="23"/>
      <c r="F66" s="23"/>
      <c r="K66" s="23"/>
      <c r="N66" s="23"/>
    </row>
    <row r="67" spans="2:14" s="21" customFormat="1">
      <c r="B67" s="22"/>
      <c r="C67" s="22"/>
      <c r="D67" s="24"/>
      <c r="E67" s="23"/>
      <c r="F67" s="23"/>
      <c r="K67" s="23"/>
      <c r="N67" s="23"/>
    </row>
    <row r="68" spans="2:14" s="21" customFormat="1">
      <c r="B68" s="22"/>
      <c r="C68" s="22"/>
      <c r="D68" s="24"/>
      <c r="E68" s="23"/>
      <c r="F68" s="23"/>
      <c r="K68" s="23"/>
      <c r="N68" s="23"/>
    </row>
    <row r="69" spans="2:14" s="21" customFormat="1">
      <c r="B69" s="22"/>
      <c r="C69" s="22"/>
      <c r="D69" s="24"/>
      <c r="E69" s="23"/>
      <c r="F69" s="23"/>
      <c r="K69" s="23"/>
      <c r="N69" s="23"/>
    </row>
    <row r="70" spans="2:14" s="21" customFormat="1">
      <c r="B70" s="22"/>
      <c r="C70" s="22"/>
      <c r="D70" s="24"/>
      <c r="E70" s="23"/>
      <c r="F70" s="23"/>
      <c r="K70" s="23"/>
      <c r="N70" s="23"/>
    </row>
    <row r="71" spans="2:14" s="21" customFormat="1">
      <c r="B71" s="22"/>
      <c r="C71" s="22"/>
      <c r="D71" s="24"/>
      <c r="E71" s="23"/>
      <c r="F71" s="23"/>
      <c r="K71" s="23"/>
      <c r="N71" s="23"/>
    </row>
    <row r="72" spans="2:14" s="21" customFormat="1">
      <c r="B72" s="22"/>
      <c r="C72" s="22"/>
      <c r="D72" s="24"/>
      <c r="E72" s="23"/>
      <c r="F72" s="23"/>
      <c r="K72" s="23"/>
      <c r="N72" s="23"/>
    </row>
    <row r="73" spans="2:14" s="21" customFormat="1">
      <c r="B73" s="22"/>
      <c r="C73" s="22"/>
      <c r="D73" s="24"/>
      <c r="E73" s="23"/>
      <c r="F73" s="23"/>
      <c r="K73" s="23"/>
      <c r="N73" s="23"/>
    </row>
    <row r="74" spans="2:14" s="1" customFormat="1">
      <c r="B74" s="2"/>
      <c r="C74" s="2"/>
      <c r="D74" s="9"/>
      <c r="E74" s="3"/>
      <c r="F74" s="3"/>
      <c r="K74" s="3"/>
      <c r="N74" s="3"/>
    </row>
    <row r="75" spans="2:14" s="1" customFormat="1">
      <c r="B75" s="2"/>
      <c r="C75" s="2"/>
      <c r="D75" s="9"/>
      <c r="E75" s="3"/>
      <c r="F75" s="3"/>
      <c r="K75" s="3"/>
      <c r="N75" s="3"/>
    </row>
    <row r="76" spans="2:14" s="1" customFormat="1">
      <c r="B76" s="2"/>
      <c r="C76" s="2"/>
      <c r="D76" s="9"/>
      <c r="E76" s="3"/>
      <c r="F76" s="3"/>
      <c r="K76" s="3"/>
      <c r="N76" s="3"/>
    </row>
    <row r="77" spans="2:14" s="1" customFormat="1">
      <c r="B77" s="2"/>
      <c r="C77" s="2"/>
      <c r="D77" s="9"/>
      <c r="E77" s="3"/>
      <c r="F77" s="3"/>
      <c r="K77" s="3"/>
      <c r="N77" s="3"/>
    </row>
    <row r="78" spans="2:14" s="1" customFormat="1">
      <c r="B78" s="2"/>
      <c r="C78" s="2"/>
      <c r="D78" s="9"/>
      <c r="E78" s="3"/>
      <c r="F78" s="3"/>
      <c r="K78" s="3"/>
      <c r="N78" s="3"/>
    </row>
    <row r="79" spans="2:14" s="1" customFormat="1">
      <c r="B79" s="2"/>
      <c r="C79" s="2"/>
      <c r="D79" s="9"/>
      <c r="E79" s="3"/>
      <c r="F79" s="3"/>
      <c r="K79" s="3"/>
      <c r="N79" s="3"/>
    </row>
    <row r="80" spans="2:14" s="1" customFormat="1">
      <c r="B80" s="2"/>
      <c r="C80" s="2"/>
      <c r="D80" s="9"/>
      <c r="E80" s="3"/>
      <c r="F80" s="3"/>
      <c r="K80" s="3"/>
      <c r="N80" s="3"/>
    </row>
    <row r="81" spans="2:14" s="1" customFormat="1">
      <c r="B81" s="2"/>
      <c r="C81" s="2"/>
      <c r="D81" s="9"/>
      <c r="E81" s="3"/>
      <c r="F81" s="3"/>
      <c r="K81" s="3"/>
      <c r="N81" s="3"/>
    </row>
    <row r="82" spans="2:14" s="1" customFormat="1">
      <c r="B82" s="2"/>
      <c r="C82" s="2"/>
      <c r="D82" s="9"/>
      <c r="E82" s="3"/>
      <c r="F82" s="3"/>
      <c r="K82" s="3"/>
      <c r="N82" s="3"/>
    </row>
    <row r="83" spans="2:14" s="1" customFormat="1">
      <c r="B83" s="2"/>
      <c r="C83" s="2"/>
      <c r="D83" s="9"/>
      <c r="E83" s="3"/>
      <c r="F83" s="3"/>
      <c r="K83" s="3"/>
      <c r="N83" s="3"/>
    </row>
    <row r="84" spans="2:14" s="1" customFormat="1">
      <c r="B84" s="2"/>
      <c r="C84" s="2"/>
      <c r="D84" s="9"/>
      <c r="E84" s="3"/>
      <c r="F84" s="3"/>
      <c r="K84" s="3"/>
      <c r="N84" s="3"/>
    </row>
    <row r="85" spans="2:14" s="1" customFormat="1">
      <c r="B85" s="2"/>
      <c r="C85" s="2"/>
      <c r="D85" s="9"/>
      <c r="E85" s="3"/>
      <c r="F85" s="3"/>
      <c r="K85" s="3"/>
      <c r="N85" s="3"/>
    </row>
    <row r="86" spans="2:14" s="1" customFormat="1">
      <c r="B86" s="2"/>
      <c r="C86" s="2"/>
      <c r="D86" s="9"/>
      <c r="E86" s="3"/>
      <c r="F86" s="3"/>
      <c r="K86" s="3"/>
      <c r="N86" s="3"/>
    </row>
    <row r="87" spans="2:14" s="1" customFormat="1">
      <c r="B87" s="2"/>
      <c r="C87" s="2"/>
      <c r="D87" s="9"/>
      <c r="E87" s="3"/>
      <c r="F87" s="3"/>
      <c r="K87" s="3"/>
      <c r="N87" s="3"/>
    </row>
    <row r="88" spans="2:14" s="1" customFormat="1">
      <c r="B88" s="2"/>
      <c r="C88" s="2"/>
      <c r="D88" s="9"/>
      <c r="E88" s="3"/>
      <c r="F88" s="3"/>
      <c r="K88" s="3"/>
      <c r="N88" s="3"/>
    </row>
    <row r="89" spans="2:14" s="1" customFormat="1">
      <c r="B89" s="2"/>
      <c r="C89" s="2"/>
      <c r="D89" s="9"/>
      <c r="E89" s="3"/>
      <c r="F89" s="3"/>
      <c r="K89" s="3"/>
      <c r="N8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Cotton</dc:creator>
  <cp:lastModifiedBy>Dirk Cotton</cp:lastModifiedBy>
  <dcterms:created xsi:type="dcterms:W3CDTF">2016-12-11T19:44:57Z</dcterms:created>
  <dcterms:modified xsi:type="dcterms:W3CDTF">2016-12-14T17:14:37Z</dcterms:modified>
</cp:coreProperties>
</file>