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640" yWindow="1200" windowWidth="18920" windowHeight="19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O67" i="1"/>
  <c r="Q67" i="1"/>
  <c r="H67" i="1"/>
  <c r="I67" i="1"/>
  <c r="P67" i="1"/>
  <c r="J67" i="1"/>
  <c r="K67" i="1"/>
  <c r="O66" i="1"/>
  <c r="Q66" i="1"/>
  <c r="H66" i="1"/>
  <c r="I66" i="1"/>
  <c r="P66" i="1"/>
  <c r="J66" i="1"/>
  <c r="K66" i="1"/>
  <c r="O65" i="1"/>
  <c r="Q65" i="1"/>
  <c r="H65" i="1"/>
  <c r="I65" i="1"/>
  <c r="P65" i="1"/>
  <c r="J65" i="1"/>
  <c r="K65" i="1"/>
  <c r="O64" i="1"/>
  <c r="Q64" i="1"/>
  <c r="H64" i="1"/>
  <c r="I64" i="1"/>
  <c r="P64" i="1"/>
  <c r="J64" i="1"/>
  <c r="K64" i="1"/>
  <c r="O63" i="1"/>
  <c r="Q63" i="1"/>
  <c r="H63" i="1"/>
  <c r="I63" i="1"/>
  <c r="P63" i="1"/>
  <c r="J63" i="1"/>
  <c r="K63" i="1"/>
  <c r="O62" i="1"/>
  <c r="Q62" i="1"/>
  <c r="H62" i="1"/>
  <c r="I62" i="1"/>
  <c r="P62" i="1"/>
  <c r="J62" i="1"/>
  <c r="K62" i="1"/>
  <c r="O61" i="1"/>
  <c r="Q61" i="1"/>
  <c r="H61" i="1"/>
  <c r="I61" i="1"/>
  <c r="P61" i="1"/>
  <c r="J61" i="1"/>
  <c r="K61" i="1"/>
  <c r="O60" i="1"/>
  <c r="Q60" i="1"/>
  <c r="H60" i="1"/>
  <c r="I60" i="1"/>
  <c r="P60" i="1"/>
  <c r="J60" i="1"/>
  <c r="K60" i="1"/>
  <c r="O59" i="1"/>
  <c r="Q59" i="1"/>
  <c r="H59" i="1"/>
  <c r="I59" i="1"/>
  <c r="P59" i="1"/>
  <c r="J59" i="1"/>
  <c r="K59" i="1"/>
  <c r="O58" i="1"/>
  <c r="Q58" i="1"/>
  <c r="H58" i="1"/>
  <c r="I58" i="1"/>
  <c r="P58" i="1"/>
  <c r="J58" i="1"/>
  <c r="K58" i="1"/>
  <c r="O57" i="1"/>
  <c r="Q57" i="1"/>
  <c r="H57" i="1"/>
  <c r="I57" i="1"/>
  <c r="P57" i="1"/>
  <c r="J57" i="1"/>
  <c r="K57" i="1"/>
  <c r="O56" i="1"/>
  <c r="Q56" i="1"/>
  <c r="H56" i="1"/>
  <c r="I56" i="1"/>
  <c r="P56" i="1"/>
  <c r="J56" i="1"/>
  <c r="K56" i="1"/>
  <c r="O55" i="1"/>
  <c r="Q55" i="1"/>
  <c r="H55" i="1"/>
  <c r="I55" i="1"/>
  <c r="P55" i="1"/>
  <c r="J55" i="1"/>
  <c r="K55" i="1"/>
  <c r="O54" i="1"/>
  <c r="Q54" i="1"/>
  <c r="H54" i="1"/>
  <c r="I54" i="1"/>
  <c r="P54" i="1"/>
  <c r="J54" i="1"/>
  <c r="K54" i="1"/>
  <c r="O53" i="1"/>
  <c r="Q53" i="1"/>
  <c r="H53" i="1"/>
  <c r="I53" i="1"/>
  <c r="P53" i="1"/>
  <c r="J53" i="1"/>
  <c r="K53" i="1"/>
  <c r="O52" i="1"/>
  <c r="Q52" i="1"/>
  <c r="H52" i="1"/>
  <c r="I52" i="1"/>
  <c r="P52" i="1"/>
  <c r="J52" i="1"/>
  <c r="K52" i="1"/>
  <c r="O51" i="1"/>
  <c r="Q51" i="1"/>
  <c r="F51" i="1"/>
  <c r="G51" i="1"/>
  <c r="H51" i="1"/>
  <c r="I51" i="1"/>
  <c r="P51" i="1"/>
  <c r="J51" i="1"/>
  <c r="K51" i="1"/>
  <c r="O50" i="1"/>
  <c r="Q50" i="1"/>
  <c r="F50" i="1"/>
  <c r="G50" i="1"/>
  <c r="H50" i="1"/>
  <c r="I50" i="1"/>
  <c r="P50" i="1"/>
  <c r="J50" i="1"/>
  <c r="K50" i="1"/>
  <c r="O49" i="1"/>
  <c r="Q49" i="1"/>
  <c r="F49" i="1"/>
  <c r="G49" i="1"/>
  <c r="H49" i="1"/>
  <c r="I49" i="1"/>
  <c r="P49" i="1"/>
  <c r="J49" i="1"/>
  <c r="K49" i="1"/>
  <c r="O48" i="1"/>
  <c r="Q48" i="1"/>
  <c r="F48" i="1"/>
  <c r="G48" i="1"/>
  <c r="H48" i="1"/>
  <c r="I48" i="1"/>
  <c r="P48" i="1"/>
  <c r="J48" i="1"/>
  <c r="K48" i="1"/>
  <c r="O47" i="1"/>
  <c r="Q47" i="1"/>
  <c r="F47" i="1"/>
  <c r="G47" i="1"/>
  <c r="H47" i="1"/>
  <c r="I47" i="1"/>
  <c r="P47" i="1"/>
  <c r="J47" i="1"/>
  <c r="K47" i="1"/>
  <c r="O46" i="1"/>
  <c r="Q46" i="1"/>
  <c r="F46" i="1"/>
  <c r="G46" i="1"/>
  <c r="H46" i="1"/>
  <c r="I46" i="1"/>
  <c r="P46" i="1"/>
  <c r="J46" i="1"/>
  <c r="K46" i="1"/>
  <c r="O45" i="1"/>
  <c r="Q45" i="1"/>
  <c r="F45" i="1"/>
  <c r="G45" i="1"/>
  <c r="H45" i="1"/>
  <c r="P45" i="1"/>
  <c r="J45" i="1"/>
  <c r="K45" i="1"/>
  <c r="O44" i="1"/>
  <c r="Q44" i="1"/>
  <c r="F44" i="1"/>
  <c r="G44" i="1"/>
  <c r="H44" i="1"/>
  <c r="P44" i="1"/>
  <c r="J44" i="1"/>
  <c r="K44" i="1"/>
  <c r="O43" i="1"/>
  <c r="Q43" i="1"/>
  <c r="F43" i="1"/>
  <c r="G43" i="1"/>
  <c r="H43" i="1"/>
  <c r="P43" i="1"/>
  <c r="J43" i="1"/>
  <c r="K43" i="1"/>
  <c r="O42" i="1"/>
  <c r="Q42" i="1"/>
  <c r="F42" i="1"/>
  <c r="G42" i="1"/>
  <c r="H42" i="1"/>
  <c r="P42" i="1"/>
  <c r="J42" i="1"/>
  <c r="K42" i="1"/>
  <c r="O41" i="1"/>
  <c r="Q41" i="1"/>
  <c r="F41" i="1"/>
  <c r="G41" i="1"/>
  <c r="H41" i="1"/>
  <c r="P41" i="1"/>
  <c r="J41" i="1"/>
  <c r="K41" i="1"/>
  <c r="O40" i="1"/>
  <c r="Q40" i="1"/>
  <c r="F40" i="1"/>
  <c r="G40" i="1"/>
  <c r="H40" i="1"/>
  <c r="P40" i="1"/>
  <c r="J40" i="1"/>
  <c r="K40" i="1"/>
  <c r="O39" i="1"/>
  <c r="Q39" i="1"/>
  <c r="F39" i="1"/>
  <c r="G39" i="1"/>
  <c r="H39" i="1"/>
  <c r="P39" i="1"/>
  <c r="J39" i="1"/>
  <c r="K39" i="1"/>
  <c r="O38" i="1"/>
  <c r="Q38" i="1"/>
  <c r="F38" i="1"/>
  <c r="G38" i="1"/>
  <c r="H38" i="1"/>
  <c r="P38" i="1"/>
  <c r="J38" i="1"/>
  <c r="K38" i="1"/>
  <c r="O37" i="1"/>
  <c r="Q37" i="1"/>
  <c r="F37" i="1"/>
  <c r="G37" i="1"/>
  <c r="H37" i="1"/>
  <c r="P37" i="1"/>
  <c r="J37" i="1"/>
  <c r="K37" i="1"/>
  <c r="O36" i="1"/>
  <c r="Q36" i="1"/>
  <c r="F36" i="1"/>
  <c r="G36" i="1"/>
  <c r="H36" i="1"/>
  <c r="P36" i="1"/>
  <c r="J36" i="1"/>
  <c r="K36" i="1"/>
  <c r="O35" i="1"/>
  <c r="Q35" i="1"/>
  <c r="F35" i="1"/>
  <c r="G35" i="1"/>
  <c r="H35" i="1"/>
  <c r="P35" i="1"/>
  <c r="J35" i="1"/>
  <c r="K35" i="1"/>
  <c r="O34" i="1"/>
  <c r="Q34" i="1"/>
  <c r="F34" i="1"/>
  <c r="G34" i="1"/>
  <c r="H34" i="1"/>
  <c r="P34" i="1"/>
  <c r="J34" i="1"/>
  <c r="K34" i="1"/>
  <c r="O33" i="1"/>
  <c r="Q33" i="1"/>
  <c r="F33" i="1"/>
  <c r="G33" i="1"/>
  <c r="H33" i="1"/>
  <c r="P33" i="1"/>
  <c r="J33" i="1"/>
  <c r="K33" i="1"/>
  <c r="O32" i="1"/>
  <c r="Q32" i="1"/>
  <c r="F32" i="1"/>
  <c r="G32" i="1"/>
  <c r="H32" i="1"/>
  <c r="P32" i="1"/>
  <c r="J32" i="1"/>
  <c r="K32" i="1"/>
  <c r="O31" i="1"/>
  <c r="Q31" i="1"/>
  <c r="F31" i="1"/>
  <c r="G31" i="1"/>
  <c r="H31" i="1"/>
  <c r="P31" i="1"/>
  <c r="J31" i="1"/>
  <c r="K31" i="1"/>
  <c r="O30" i="1"/>
  <c r="Q30" i="1"/>
  <c r="F30" i="1"/>
  <c r="G30" i="1"/>
  <c r="H30" i="1"/>
  <c r="P30" i="1"/>
  <c r="J30" i="1"/>
  <c r="K30" i="1"/>
  <c r="O29" i="1"/>
  <c r="Q29" i="1"/>
  <c r="F29" i="1"/>
  <c r="G29" i="1"/>
  <c r="H29" i="1"/>
  <c r="P29" i="1"/>
  <c r="J29" i="1"/>
  <c r="K29" i="1"/>
  <c r="O28" i="1"/>
  <c r="Q28" i="1"/>
  <c r="F28" i="1"/>
  <c r="G28" i="1"/>
  <c r="H28" i="1"/>
  <c r="P28" i="1"/>
  <c r="J28" i="1"/>
  <c r="K28" i="1"/>
  <c r="E27" i="1"/>
  <c r="L67" i="1"/>
  <c r="M67" i="1"/>
  <c r="L66" i="1"/>
  <c r="M66" i="1"/>
  <c r="L65" i="1"/>
  <c r="M65" i="1"/>
  <c r="L64" i="1"/>
  <c r="M64" i="1"/>
  <c r="L63" i="1"/>
  <c r="M63" i="1"/>
  <c r="L62" i="1"/>
  <c r="M62" i="1"/>
  <c r="L61" i="1"/>
  <c r="M61" i="1"/>
  <c r="L60" i="1"/>
  <c r="M60" i="1"/>
  <c r="L59" i="1"/>
  <c r="M59" i="1"/>
  <c r="L58" i="1"/>
  <c r="M58" i="1"/>
  <c r="L57" i="1"/>
  <c r="M57" i="1"/>
  <c r="L56" i="1"/>
  <c r="M56" i="1"/>
  <c r="L55" i="1"/>
  <c r="M55" i="1"/>
  <c r="L54" i="1"/>
  <c r="M54" i="1"/>
  <c r="L53" i="1"/>
  <c r="M53" i="1"/>
  <c r="L52" i="1"/>
  <c r="M52" i="1"/>
  <c r="L28" i="1"/>
  <c r="M28" i="1"/>
  <c r="E28" i="1"/>
  <c r="L29" i="1"/>
  <c r="M29" i="1"/>
  <c r="E29" i="1"/>
  <c r="L30" i="1"/>
  <c r="M30" i="1"/>
  <c r="E30" i="1"/>
  <c r="L31" i="1"/>
  <c r="M31" i="1"/>
  <c r="E31" i="1"/>
  <c r="L32" i="1"/>
  <c r="M32" i="1"/>
  <c r="E32" i="1"/>
  <c r="L33" i="1"/>
  <c r="M33" i="1"/>
  <c r="E33" i="1"/>
  <c r="L34" i="1"/>
  <c r="M34" i="1"/>
  <c r="E34" i="1"/>
  <c r="L35" i="1"/>
  <c r="M35" i="1"/>
  <c r="E35" i="1"/>
  <c r="L36" i="1"/>
  <c r="M36" i="1"/>
  <c r="E36" i="1"/>
  <c r="L37" i="1"/>
  <c r="M37" i="1"/>
  <c r="E37" i="1"/>
  <c r="L38" i="1"/>
  <c r="M38" i="1"/>
  <c r="E38" i="1"/>
  <c r="L39" i="1"/>
  <c r="M39" i="1"/>
  <c r="E39" i="1"/>
  <c r="L40" i="1"/>
  <c r="M40" i="1"/>
  <c r="E40" i="1"/>
  <c r="L41" i="1"/>
  <c r="M41" i="1"/>
  <c r="E41" i="1"/>
  <c r="L42" i="1"/>
  <c r="M42" i="1"/>
  <c r="E42" i="1"/>
  <c r="L43" i="1"/>
  <c r="M43" i="1"/>
  <c r="E43" i="1"/>
  <c r="L44" i="1"/>
  <c r="M44" i="1"/>
  <c r="E44" i="1"/>
  <c r="L45" i="1"/>
  <c r="M45" i="1"/>
  <c r="E45" i="1"/>
  <c r="L46" i="1"/>
  <c r="M46" i="1"/>
  <c r="E46" i="1"/>
  <c r="L47" i="1"/>
  <c r="M47" i="1"/>
  <c r="E47" i="1"/>
  <c r="L48" i="1"/>
  <c r="M48" i="1"/>
  <c r="E48" i="1"/>
  <c r="L49" i="1"/>
  <c r="M49" i="1"/>
  <c r="E49" i="1"/>
  <c r="L50" i="1"/>
  <c r="M50" i="1"/>
  <c r="E50" i="1"/>
  <c r="L51" i="1"/>
  <c r="M51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S35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</calcChain>
</file>

<file path=xl/sharedStrings.xml><?xml version="1.0" encoding="utf-8"?>
<sst xmlns="http://schemas.openxmlformats.org/spreadsheetml/2006/main" count="38" uniqueCount="36">
  <si>
    <t>scenario</t>
  </si>
  <si>
    <t>Female Death Age</t>
  </si>
  <si>
    <t>Equity alloc</t>
  </si>
  <si>
    <t>annual Spend Percent</t>
  </si>
  <si>
    <t>percentAnnuity</t>
  </si>
  <si>
    <t xml:space="preserve">annualReturn </t>
  </si>
  <si>
    <t>sigma50</t>
  </si>
  <si>
    <t>QLAC</t>
  </si>
  <si>
    <t>vcSSclaim Age</t>
  </si>
  <si>
    <t>vcSSBenefit</t>
  </si>
  <si>
    <t>dcSSclaim Age</t>
  </si>
  <si>
    <t>dcSSBenefit</t>
  </si>
  <si>
    <t>Market Return</t>
  </si>
  <si>
    <t>Year</t>
  </si>
  <si>
    <t>Portfolio Value</t>
  </si>
  <si>
    <t>Annuity</t>
  </si>
  <si>
    <t>Portfolio Spend</t>
  </si>
  <si>
    <t>VC Age</t>
  </si>
  <si>
    <t>QLAC Payout</t>
  </si>
  <si>
    <t>Annuity Payout</t>
  </si>
  <si>
    <t>Total Spend</t>
  </si>
  <si>
    <t>Male Death Age</t>
  </si>
  <si>
    <t>inflation</t>
  </si>
  <si>
    <t>Household SS Benefit</t>
  </si>
  <si>
    <t>Initial Portfolio Value</t>
  </si>
  <si>
    <t>combYrs</t>
  </si>
  <si>
    <t>Reinvest Excess Spend</t>
  </si>
  <si>
    <t>Alive</t>
  </si>
  <si>
    <t>VC SS if alive</t>
  </si>
  <si>
    <t>DC SS if alive</t>
  </si>
  <si>
    <t>Unmet Spending Year</t>
  </si>
  <si>
    <t>Desired Spend</t>
  </si>
  <si>
    <t>tpv</t>
  </si>
  <si>
    <t>geoMean</t>
  </si>
  <si>
    <t>desiredAnnualSpending</t>
  </si>
  <si>
    <t>DC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</si>
</sst>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1" applyNumberFormat="1" applyFont="1" applyFill="1"/>
    <xf numFmtId="164" fontId="0" fillId="0" borderId="0" xfId="0" applyNumberFormat="1" applyFill="1"/>
    <xf numFmtId="164" fontId="7" fillId="0" borderId="0" xfId="0" applyNumberFormat="1" applyFont="1" applyFill="1" applyAlignment="1">
      <alignment horizontal="center"/>
    </xf>
    <xf numFmtId="165" fontId="0" fillId="0" borderId="0" xfId="1" applyNumberFormat="1" applyFont="1" applyFill="1"/>
    <xf numFmtId="11" fontId="0" fillId="0" borderId="0" xfId="0" applyNumberFormat="1" applyFill="1"/>
    <xf numFmtId="164" fontId="2" fillId="0" borderId="0" xfId="1" applyNumberFormat="1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165" fontId="2" fillId="0" borderId="0" xfId="1" applyNumberFormat="1" applyFont="1" applyFill="1" applyAlignment="1">
      <alignment wrapText="1"/>
    </xf>
    <xf numFmtId="164" fontId="1" fillId="0" borderId="0" xfId="1" applyNumberFormat="1" applyFont="1" applyFill="1" applyAlignment="1">
      <alignment wrapText="1"/>
    </xf>
    <xf numFmtId="164" fontId="2" fillId="0" borderId="0" xfId="1" applyNumberFormat="1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164" fontId="6" fillId="0" borderId="0" xfId="1" applyNumberFormat="1" applyFont="1" applyFill="1"/>
    <xf numFmtId="164" fontId="6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164" fontId="5" fillId="0" borderId="0" xfId="1" applyNumberFormat="1" applyFont="1" applyFill="1"/>
    <xf numFmtId="165" fontId="5" fillId="0" borderId="0" xfId="1" applyNumberFormat="1" applyFont="1" applyFill="1"/>
    <xf numFmtId="11" fontId="0" fillId="0" borderId="0" xfId="0" applyNumberForma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0" fillId="2" borderId="0" xfId="0" applyFill="1"/>
    <xf numFmtId="164" fontId="6" fillId="2" borderId="0" xfId="1" applyNumberFormat="1" applyFont="1" applyFill="1"/>
    <xf numFmtId="164" fontId="7" fillId="2" borderId="0" xfId="0" applyNumberFormat="1" applyFont="1" applyFill="1" applyAlignment="1">
      <alignment horizontal="center"/>
    </xf>
    <xf numFmtId="164" fontId="0" fillId="2" borderId="0" xfId="1" applyNumberFormat="1" applyFont="1" applyFill="1"/>
    <xf numFmtId="164" fontId="0" fillId="2" borderId="0" xfId="0" applyNumberFormat="1" applyFill="1"/>
  </cellXfs>
  <cellStyles count="30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tabSelected="1" showRuler="0" workbookViewId="0">
      <selection activeCell="I18" sqref="I18"/>
    </sheetView>
  </sheetViews>
  <sheetFormatPr baseColWidth="10" defaultRowHeight="15" x14ac:dyDescent="0"/>
  <cols>
    <col min="1" max="1" width="19" style="1" customWidth="1"/>
    <col min="2" max="2" width="13.1640625" style="1" bestFit="1" customWidth="1"/>
    <col min="3" max="3" width="10.83203125" style="1" customWidth="1"/>
    <col min="4" max="4" width="15.33203125" style="6" customWidth="1"/>
    <col min="5" max="5" width="13.6640625" style="3" customWidth="1"/>
    <col min="6" max="6" width="12.5" style="3" bestFit="1" customWidth="1"/>
    <col min="7" max="10" width="10.83203125" style="1"/>
    <col min="11" max="11" width="15" style="3" customWidth="1"/>
    <col min="12" max="12" width="10.83203125" style="1"/>
    <col min="13" max="13" width="12.33203125" style="3" customWidth="1"/>
    <col min="14" max="14" width="10.83203125" style="3"/>
    <col min="15" max="16384" width="10.83203125" style="1"/>
  </cols>
  <sheetData>
    <row r="1" spans="1:14">
      <c r="A1" s="1" t="s">
        <v>0</v>
      </c>
      <c r="B1">
        <v>41</v>
      </c>
      <c r="D1"/>
      <c r="E1"/>
      <c r="F1"/>
      <c r="G1"/>
      <c r="I1" s="3"/>
      <c r="L1" s="3"/>
      <c r="M1" s="1"/>
      <c r="N1" s="1"/>
    </row>
    <row r="2" spans="1:14">
      <c r="A2" s="1" t="s">
        <v>21</v>
      </c>
      <c r="B2">
        <v>80</v>
      </c>
      <c r="D2"/>
      <c r="E2"/>
      <c r="F2"/>
      <c r="G2"/>
      <c r="M2" s="1"/>
      <c r="N2" s="1"/>
    </row>
    <row r="3" spans="1:14">
      <c r="A3" s="1" t="s">
        <v>1</v>
      </c>
      <c r="B3">
        <v>80</v>
      </c>
      <c r="D3"/>
      <c r="E3"/>
      <c r="F3"/>
      <c r="G3"/>
      <c r="I3" s="3"/>
      <c r="L3" s="3"/>
      <c r="M3" s="1"/>
      <c r="N3" s="1"/>
    </row>
    <row r="4" spans="1:14">
      <c r="A4" s="1" t="s">
        <v>2</v>
      </c>
      <c r="B4">
        <v>0.6</v>
      </c>
      <c r="D4"/>
      <c r="E4"/>
      <c r="F4"/>
      <c r="G4"/>
      <c r="I4" s="3"/>
      <c r="L4" s="3"/>
      <c r="M4" s="1"/>
      <c r="N4" s="1"/>
    </row>
    <row r="5" spans="1:14">
      <c r="A5" s="1" t="s">
        <v>3</v>
      </c>
      <c r="B5">
        <v>0.04</v>
      </c>
      <c r="D5"/>
      <c r="E5"/>
      <c r="F5"/>
      <c r="G5"/>
      <c r="I5" s="3"/>
      <c r="L5" s="3"/>
      <c r="M5" s="1"/>
      <c r="N5" s="1"/>
    </row>
    <row r="6" spans="1:14">
      <c r="A6" s="1" t="s">
        <v>4</v>
      </c>
      <c r="B6">
        <v>0.8</v>
      </c>
      <c r="D6"/>
      <c r="E6"/>
      <c r="F6"/>
      <c r="G6"/>
      <c r="I6" s="3"/>
      <c r="L6" s="3"/>
      <c r="M6" s="1"/>
      <c r="N6" s="1"/>
    </row>
    <row r="7" spans="1:14">
      <c r="A7" s="1" t="s">
        <v>5</v>
      </c>
      <c r="B7">
        <v>0.13494295016855501</v>
      </c>
      <c r="D7"/>
      <c r="E7"/>
      <c r="F7"/>
      <c r="G7"/>
      <c r="I7" s="3"/>
      <c r="L7" s="3"/>
      <c r="M7" s="1"/>
      <c r="N7" s="1"/>
    </row>
    <row r="8" spans="1:14">
      <c r="A8" s="1" t="s">
        <v>6</v>
      </c>
      <c r="B8">
        <v>9.9400000000000002E-2</v>
      </c>
      <c r="D8"/>
      <c r="E8"/>
      <c r="F8"/>
      <c r="G8"/>
      <c r="I8" s="3"/>
      <c r="L8" s="3"/>
      <c r="M8" s="1"/>
      <c r="N8" s="1"/>
    </row>
    <row r="9" spans="1:14">
      <c r="A9" s="1" t="s">
        <v>7</v>
      </c>
      <c r="B9" s="22">
        <v>100000</v>
      </c>
      <c r="D9"/>
      <c r="E9" s="22"/>
      <c r="F9"/>
      <c r="G9" s="22"/>
      <c r="I9" s="3"/>
      <c r="L9" s="3"/>
      <c r="M9" s="1"/>
      <c r="N9" s="1"/>
    </row>
    <row r="10" spans="1:14">
      <c r="A10" s="1" t="s">
        <v>8</v>
      </c>
      <c r="B10">
        <v>68</v>
      </c>
      <c r="D10"/>
      <c r="E10"/>
      <c r="F10"/>
      <c r="G10"/>
      <c r="I10" s="3"/>
      <c r="L10" s="3"/>
      <c r="M10" s="1"/>
      <c r="N10" s="1"/>
    </row>
    <row r="11" spans="1:14">
      <c r="A11" s="1" t="s">
        <v>9</v>
      </c>
      <c r="B11">
        <v>28200</v>
      </c>
      <c r="D11"/>
      <c r="E11"/>
      <c r="F11"/>
      <c r="G11"/>
      <c r="I11" s="3"/>
      <c r="L11" s="3"/>
      <c r="M11" s="1"/>
      <c r="N11" s="1"/>
    </row>
    <row r="12" spans="1:14">
      <c r="A12" s="1" t="s">
        <v>10</v>
      </c>
      <c r="B12">
        <v>68</v>
      </c>
      <c r="D12"/>
      <c r="E12"/>
      <c r="F12"/>
      <c r="G12"/>
      <c r="I12" s="3"/>
      <c r="L12" s="3"/>
      <c r="M12" s="1"/>
      <c r="N12" s="1"/>
    </row>
    <row r="13" spans="1:14">
      <c r="A13" s="1" t="s">
        <v>11</v>
      </c>
      <c r="B13">
        <v>34416</v>
      </c>
      <c r="D13"/>
      <c r="E13"/>
      <c r="F13"/>
      <c r="G13"/>
      <c r="I13" s="3"/>
      <c r="L13" s="3"/>
      <c r="M13" s="1"/>
      <c r="N13" s="1"/>
    </row>
    <row r="14" spans="1:14">
      <c r="A14" s="1" t="s">
        <v>19</v>
      </c>
      <c r="B14">
        <v>0.05</v>
      </c>
      <c r="D14"/>
      <c r="E14"/>
      <c r="F14"/>
      <c r="G14"/>
      <c r="I14" s="3"/>
      <c r="L14" s="3"/>
      <c r="M14" s="1"/>
      <c r="N14" s="1"/>
    </row>
    <row r="15" spans="1:14">
      <c r="A15" s="1" t="s">
        <v>18</v>
      </c>
      <c r="B15">
        <v>0.05</v>
      </c>
      <c r="D15"/>
      <c r="E15"/>
      <c r="F15"/>
      <c r="G15"/>
      <c r="I15" s="3"/>
      <c r="L15" s="3"/>
      <c r="M15" s="1"/>
      <c r="N15" s="1"/>
    </row>
    <row r="16" spans="1:14">
      <c r="A16" s="1" t="s">
        <v>22</v>
      </c>
      <c r="B16">
        <v>2.5000000000000001E-2</v>
      </c>
      <c r="D16"/>
      <c r="E16"/>
      <c r="F16"/>
      <c r="G16"/>
      <c r="I16" s="3"/>
      <c r="L16" s="3"/>
      <c r="M16" s="1"/>
      <c r="N16" s="1"/>
    </row>
    <row r="17" spans="1:17">
      <c r="A17" s="1" t="s">
        <v>25</v>
      </c>
      <c r="B17">
        <v>30</v>
      </c>
      <c r="D17"/>
      <c r="E17"/>
      <c r="F17"/>
      <c r="G17"/>
      <c r="I17" s="3"/>
      <c r="L17" s="3"/>
      <c r="M17" s="1"/>
      <c r="N17" s="1"/>
    </row>
    <row r="18" spans="1:17">
      <c r="A18" s="1" t="s">
        <v>30</v>
      </c>
      <c r="B18">
        <v>0</v>
      </c>
      <c r="D18"/>
      <c r="E18"/>
      <c r="F18"/>
      <c r="G18"/>
      <c r="I18" s="3"/>
      <c r="L18" s="3"/>
      <c r="M18" s="1"/>
      <c r="N18" s="1"/>
    </row>
    <row r="19" spans="1:17">
      <c r="A19" s="1" t="s">
        <v>32</v>
      </c>
      <c r="B19">
        <v>4777018.5702040903</v>
      </c>
      <c r="C19" s="7"/>
      <c r="D19"/>
      <c r="E19"/>
      <c r="F19"/>
      <c r="G19"/>
      <c r="I19" s="3"/>
      <c r="L19" s="3"/>
      <c r="M19" s="1"/>
      <c r="N19" s="1"/>
    </row>
    <row r="20" spans="1:17">
      <c r="A20" s="1" t="s">
        <v>33</v>
      </c>
      <c r="B20">
        <v>7.8942318580809398E-2</v>
      </c>
      <c r="D20"/>
      <c r="E20"/>
      <c r="F20"/>
      <c r="G20"/>
      <c r="I20" s="3"/>
      <c r="L20" s="3"/>
      <c r="M20" s="1"/>
      <c r="N20" s="1"/>
    </row>
    <row r="21" spans="1:17">
      <c r="A21" s="1" t="s">
        <v>34</v>
      </c>
      <c r="B21">
        <v>160000</v>
      </c>
      <c r="D21"/>
      <c r="E21" s="22"/>
      <c r="F21"/>
      <c r="G21"/>
      <c r="I21" s="3"/>
      <c r="L21" s="3"/>
      <c r="M21" s="1"/>
      <c r="N21" s="1"/>
    </row>
    <row r="22" spans="1:17">
      <c r="A22" s="1" t="s">
        <v>24</v>
      </c>
      <c r="B22" s="22">
        <v>4000000</v>
      </c>
      <c r="D22"/>
      <c r="E22"/>
      <c r="F22"/>
      <c r="G22" s="22"/>
      <c r="I22" s="3"/>
      <c r="L22" s="3"/>
      <c r="M22" s="1"/>
      <c r="N22" s="1"/>
    </row>
    <row r="25" spans="1:17">
      <c r="B25" s="1">
        <v>112000</v>
      </c>
    </row>
    <row r="26" spans="1:17">
      <c r="E26" s="8" t="s">
        <v>14</v>
      </c>
    </row>
    <row r="27" spans="1:17" s="9" customFormat="1" ht="30">
      <c r="A27" s="9" t="s">
        <v>13</v>
      </c>
      <c r="B27" s="10" t="s">
        <v>35</v>
      </c>
      <c r="C27" s="10" t="s">
        <v>17</v>
      </c>
      <c r="D27" s="11" t="s">
        <v>12</v>
      </c>
      <c r="E27" s="12">
        <f>$B$22-$B$9-($B$6*($B$22-$B$9))</f>
        <v>780000</v>
      </c>
      <c r="F27" s="13" t="s">
        <v>28</v>
      </c>
      <c r="G27" s="9" t="s">
        <v>29</v>
      </c>
      <c r="H27" s="9" t="s">
        <v>23</v>
      </c>
      <c r="I27" s="9" t="s">
        <v>7</v>
      </c>
      <c r="J27" s="9" t="s">
        <v>15</v>
      </c>
      <c r="K27" s="13" t="s">
        <v>16</v>
      </c>
      <c r="L27" s="9" t="s">
        <v>20</v>
      </c>
      <c r="M27" s="13" t="s">
        <v>26</v>
      </c>
      <c r="N27" s="13"/>
      <c r="O27" s="9" t="s">
        <v>27</v>
      </c>
      <c r="P27" s="9" t="s">
        <v>19</v>
      </c>
      <c r="Q27" s="9" t="s">
        <v>31</v>
      </c>
    </row>
    <row r="28" spans="1:17">
      <c r="A28" s="1">
        <v>1</v>
      </c>
      <c r="B28" s="2">
        <v>65</v>
      </c>
      <c r="C28" s="2">
        <v>67</v>
      </c>
      <c r="D28">
        <v>0.12642260094406699</v>
      </c>
      <c r="E28" s="3">
        <f t="shared" ref="E28:E67" si="0">(E27-K28+MAX(0,M28))*(1+D28)</f>
        <v>874103.93833259598</v>
      </c>
      <c r="F28" s="3">
        <f>IF(C28&gt;=$B$10,$B$11*(1+$B$16)^(A28-1),0)</f>
        <v>0</v>
      </c>
      <c r="G28" s="3">
        <f t="shared" ref="G28:G67" si="1">IF(B28&gt;=$B$12,$B$13*(1+$B$16)^(A28-1),0)</f>
        <v>0</v>
      </c>
      <c r="H28" s="3">
        <f t="shared" ref="H28:H34" si="2">IF(AND(B28&lt;&gt;" ",C28&lt;&gt;" "),F28+G28,IF(AND(B28=" ",C28=" ")," ",MAX(F28,G28)))</f>
        <v>0</v>
      </c>
      <c r="J28" s="4">
        <f>P28</f>
        <v>156000</v>
      </c>
      <c r="K28" s="5">
        <f>MAX(0,$Q28-SUM(H28:J28))</f>
        <v>4000</v>
      </c>
      <c r="L28" s="3">
        <f t="shared" ref="L28:L67" si="3">SUM(H28:K28)</f>
        <v>160000</v>
      </c>
      <c r="M28" s="3">
        <f>MAX(0,L28-Q28,0)</f>
        <v>0</v>
      </c>
      <c r="O28" s="1">
        <f>IF(AND(B28&lt;&gt;" ",C28&lt;&gt;" "),2,IF(OR(B28&lt;&gt;" ",C28&lt;&gt;" "),1,0))</f>
        <v>2</v>
      </c>
      <c r="P28" s="3">
        <f>IF(O28=2,$B$6*($B$22-$B$9)*$B$14,IF(O28=1,0.75*$B$6*($B$22-$B$9)*$B$14,0))</f>
        <v>156000</v>
      </c>
      <c r="Q28" s="3">
        <f>IF(O28=2,$B$21,IF(O28=1,0.8*$B$21,0))</f>
        <v>160000</v>
      </c>
    </row>
    <row r="29" spans="1:17">
      <c r="A29" s="1">
        <v>2</v>
      </c>
      <c r="B29" s="2">
        <f>IF(B28&lt;$B$2-1,B28+1," ")</f>
        <v>66</v>
      </c>
      <c r="C29" s="2">
        <f>IF(C28&lt;=$B$3-2,C28+1," ")</f>
        <v>68</v>
      </c>
      <c r="D29">
        <v>0.150113466853733</v>
      </c>
      <c r="E29" s="3">
        <f t="shared" si="0"/>
        <v>1033962.2867981958</v>
      </c>
      <c r="F29" s="3">
        <f t="shared" ref="F29:F67" si="4">IF(C29&gt;=$B$10,$B$11*(1+$B$16)^(A29-1),0)</f>
        <v>28904.999999999996</v>
      </c>
      <c r="G29" s="3">
        <f t="shared" si="1"/>
        <v>0</v>
      </c>
      <c r="H29" s="3">
        <f t="shared" si="2"/>
        <v>28904.999999999996</v>
      </c>
      <c r="J29" s="4">
        <f t="shared" ref="J29:J67" si="5">P29</f>
        <v>156000</v>
      </c>
      <c r="K29" s="5">
        <f t="shared" ref="K29:K67" si="6">MAX(0,$Q29-SUM(H29:J29))</f>
        <v>0</v>
      </c>
      <c r="L29" s="3">
        <f t="shared" si="3"/>
        <v>184905</v>
      </c>
      <c r="M29" s="3">
        <f t="shared" ref="M29:M67" si="7">MAX(0,L29-Q29,0)</f>
        <v>24905</v>
      </c>
      <c r="O29" s="1">
        <f t="shared" ref="O29:O67" si="8">IF(AND(B29&lt;&gt;" ",C29&lt;&gt;" "),2,IF(OR(B29&lt;&gt;" ",C29&lt;&gt;" "),1,0))</f>
        <v>2</v>
      </c>
      <c r="P29" s="3">
        <f>IF(O29=2,$B$6*($B$22-$B$9)*$B$14,IF(O29=1,0.75*$B$6*($B$22-$B$9)*$B$14,0))</f>
        <v>156000</v>
      </c>
      <c r="Q29" s="3">
        <f>IF(O29=2,$B$21,IF(O29=1,0.8*$B$21,0))</f>
        <v>160000</v>
      </c>
    </row>
    <row r="30" spans="1:17">
      <c r="A30" s="1">
        <v>3</v>
      </c>
      <c r="B30" s="2">
        <f t="shared" ref="B30:B67" si="9">IF(B29&lt;$B$2-1,B29+1," ")</f>
        <v>67</v>
      </c>
      <c r="C30" s="2">
        <f t="shared" ref="C30:C67" si="10">IF(C29&lt;=$B$3-2,C29+1," ")</f>
        <v>69</v>
      </c>
      <c r="D30">
        <v>8.7493202088067601E-2</v>
      </c>
      <c r="E30" s="3">
        <f t="shared" si="0"/>
        <v>1152296.8260816333</v>
      </c>
      <c r="F30" s="3">
        <f t="shared" si="4"/>
        <v>29627.624999999996</v>
      </c>
      <c r="G30" s="3">
        <f t="shared" si="1"/>
        <v>0</v>
      </c>
      <c r="H30" s="3">
        <f t="shared" si="2"/>
        <v>29627.624999999996</v>
      </c>
      <c r="J30" s="4">
        <f t="shared" si="5"/>
        <v>156000</v>
      </c>
      <c r="K30" s="5">
        <f t="shared" si="6"/>
        <v>0</v>
      </c>
      <c r="L30" s="3">
        <f t="shared" si="3"/>
        <v>185627.625</v>
      </c>
      <c r="M30" s="3">
        <f t="shared" si="7"/>
        <v>25627.625</v>
      </c>
      <c r="O30" s="1">
        <f t="shared" si="8"/>
        <v>2</v>
      </c>
      <c r="P30" s="3">
        <f>IF(O30=2,$B$6*($B$22-$B$9)*$B$14,IF(O30=1,0.75*$B$6*($B$22-$B$9)*$B$14,0))</f>
        <v>156000</v>
      </c>
      <c r="Q30" s="3">
        <f>IF(O30=2,$B$21,IF(O30=1,0.8*$B$21,0))</f>
        <v>160000</v>
      </c>
    </row>
    <row r="31" spans="1:17">
      <c r="A31" s="1">
        <v>4</v>
      </c>
      <c r="B31" s="2">
        <f t="shared" si="9"/>
        <v>68</v>
      </c>
      <c r="C31" s="2">
        <f t="shared" si="10"/>
        <v>70</v>
      </c>
      <c r="D31">
        <v>0.117731437086462</v>
      </c>
      <c r="E31" s="3">
        <f t="shared" si="0"/>
        <v>1358856.7444773642</v>
      </c>
      <c r="F31" s="3">
        <f t="shared" si="4"/>
        <v>30368.315624999996</v>
      </c>
      <c r="G31" s="3">
        <f t="shared" si="1"/>
        <v>37062.267749999999</v>
      </c>
      <c r="H31" s="3">
        <f t="shared" si="2"/>
        <v>67430.583374999987</v>
      </c>
      <c r="J31" s="4">
        <f t="shared" si="5"/>
        <v>156000</v>
      </c>
      <c r="K31" s="5">
        <f t="shared" si="6"/>
        <v>0</v>
      </c>
      <c r="L31" s="3">
        <f t="shared" si="3"/>
        <v>223430.58337499999</v>
      </c>
      <c r="M31" s="3">
        <f t="shared" si="7"/>
        <v>63430.583374999987</v>
      </c>
      <c r="O31" s="1">
        <f t="shared" si="8"/>
        <v>2</v>
      </c>
      <c r="P31" s="3">
        <f>IF(O31=2,$B$6*($B$22-$B$9)*$B$14,IF(O31=1,0.75*$B$6*($B$22-$B$9)*$B$14,0))</f>
        <v>156000</v>
      </c>
      <c r="Q31" s="3">
        <f>IF(O31=2,$B$21,IF(O31=1,0.8*$B$21,0))</f>
        <v>160000</v>
      </c>
    </row>
    <row r="32" spans="1:17">
      <c r="A32" s="1">
        <v>5</v>
      </c>
      <c r="B32" s="2">
        <f t="shared" si="9"/>
        <v>69</v>
      </c>
      <c r="C32" s="2">
        <f t="shared" si="10"/>
        <v>71</v>
      </c>
      <c r="D32">
        <v>0.232602192708803</v>
      </c>
      <c r="E32" s="3">
        <f t="shared" si="0"/>
        <v>1755192.35609586</v>
      </c>
      <c r="F32" s="3">
        <f t="shared" si="4"/>
        <v>31127.523515624995</v>
      </c>
      <c r="G32" s="3">
        <f t="shared" si="1"/>
        <v>37988.824443749989</v>
      </c>
      <c r="H32" s="3">
        <f t="shared" si="2"/>
        <v>69116.34795937498</v>
      </c>
      <c r="J32" s="4">
        <f t="shared" si="5"/>
        <v>156000</v>
      </c>
      <c r="K32" s="5">
        <f t="shared" si="6"/>
        <v>0</v>
      </c>
      <c r="L32" s="3">
        <f t="shared" si="3"/>
        <v>225116.34795937498</v>
      </c>
      <c r="M32" s="3">
        <f t="shared" si="7"/>
        <v>65116.34795937498</v>
      </c>
      <c r="O32" s="1">
        <f t="shared" si="8"/>
        <v>2</v>
      </c>
      <c r="P32" s="3">
        <f>IF(O32=2,$B$6*($B$22-$B$9)*$B$14,IF(O32=1,0.75*$B$6*($B$22-$B$9)*$B$14,0))</f>
        <v>156000</v>
      </c>
      <c r="Q32" s="3">
        <f>IF(O32=2,$B$21,IF(O32=1,0.8*$B$21,0))</f>
        <v>160000</v>
      </c>
    </row>
    <row r="33" spans="1:19">
      <c r="A33" s="1">
        <v>6</v>
      </c>
      <c r="B33" s="2">
        <f t="shared" si="9"/>
        <v>70</v>
      </c>
      <c r="C33" s="2">
        <f t="shared" si="10"/>
        <v>72</v>
      </c>
      <c r="D33">
        <v>0.24869376451595099</v>
      </c>
      <c r="E33" s="3">
        <f t="shared" si="0"/>
        <v>2275165.7570659583</v>
      </c>
      <c r="F33" s="3">
        <f t="shared" si="4"/>
        <v>31905.711603515614</v>
      </c>
      <c r="G33" s="3">
        <f t="shared" si="1"/>
        <v>38938.545054843737</v>
      </c>
      <c r="H33" s="3">
        <f t="shared" si="2"/>
        <v>70844.256658359343</v>
      </c>
      <c r="J33" s="4">
        <f t="shared" si="5"/>
        <v>156000</v>
      </c>
      <c r="K33" s="5">
        <f t="shared" si="6"/>
        <v>0</v>
      </c>
      <c r="L33" s="3">
        <f t="shared" si="3"/>
        <v>226844.25665835934</v>
      </c>
      <c r="M33" s="3">
        <f t="shared" si="7"/>
        <v>66844.256658359343</v>
      </c>
      <c r="O33" s="1">
        <f t="shared" si="8"/>
        <v>2</v>
      </c>
      <c r="P33" s="3">
        <f>IF(O33=2,$B$6*($B$22-$B$9)*$B$14,IF(O33=1,0.75*$B$6*($B$22-$B$9)*$B$14,0))</f>
        <v>156000</v>
      </c>
      <c r="Q33" s="3">
        <f>IF(O33=2,$B$21,IF(O33=1,0.8*$B$21,0))</f>
        <v>160000</v>
      </c>
    </row>
    <row r="34" spans="1:19">
      <c r="A34" s="1">
        <v>7</v>
      </c>
      <c r="B34" s="2">
        <f t="shared" si="9"/>
        <v>71</v>
      </c>
      <c r="C34" s="2">
        <f t="shared" si="10"/>
        <v>73</v>
      </c>
      <c r="D34">
        <v>1.16492846804894E-2</v>
      </c>
      <c r="E34" s="3">
        <f t="shared" si="0"/>
        <v>2371084.4936380526</v>
      </c>
      <c r="F34" s="3">
        <f t="shared" si="4"/>
        <v>32703.354393603502</v>
      </c>
      <c r="G34" s="3">
        <f t="shared" si="1"/>
        <v>39912.008681214829</v>
      </c>
      <c r="H34" s="3">
        <f t="shared" si="2"/>
        <v>72615.363074818335</v>
      </c>
      <c r="J34" s="4">
        <f t="shared" si="5"/>
        <v>156000</v>
      </c>
      <c r="K34" s="5">
        <f t="shared" si="6"/>
        <v>0</v>
      </c>
      <c r="L34" s="3">
        <f t="shared" si="3"/>
        <v>228615.36307481834</v>
      </c>
      <c r="M34" s="3">
        <f t="shared" si="7"/>
        <v>68615.363074818335</v>
      </c>
      <c r="O34" s="1">
        <f t="shared" si="8"/>
        <v>2</v>
      </c>
      <c r="P34" s="3">
        <f>IF(O34=2,$B$6*($B$22-$B$9)*$B$14,IF(O34=1,0.75*$B$6*($B$22-$B$9)*$B$14,0))</f>
        <v>156000</v>
      </c>
      <c r="Q34" s="3">
        <f>IF(O34=2,$B$21,IF(O34=1,0.8*$B$21,0))</f>
        <v>160000</v>
      </c>
    </row>
    <row r="35" spans="1:19">
      <c r="A35" s="1">
        <v>8</v>
      </c>
      <c r="B35" s="2">
        <f t="shared" si="9"/>
        <v>72</v>
      </c>
      <c r="C35" s="2">
        <f t="shared" si="10"/>
        <v>74</v>
      </c>
      <c r="D35">
        <v>0.17017647493215499</v>
      </c>
      <c r="E35" s="3">
        <f t="shared" si="0"/>
        <v>2857003.6979604713</v>
      </c>
      <c r="F35" s="3">
        <f t="shared" si="4"/>
        <v>33520.938253443594</v>
      </c>
      <c r="G35" s="3">
        <f t="shared" si="1"/>
        <v>40909.808898245203</v>
      </c>
      <c r="H35" s="3">
        <f>IF(AND(B35&lt;&gt;" ",C35&lt;&gt;" "),F35+G35,IF(AND(B35=" ",C35=" ")," ",MAX(F35,G35)))</f>
        <v>74430.747151688789</v>
      </c>
      <c r="J35" s="4">
        <f t="shared" si="5"/>
        <v>156000</v>
      </c>
      <c r="K35" s="5">
        <f t="shared" si="6"/>
        <v>0</v>
      </c>
      <c r="L35" s="3">
        <f t="shared" si="3"/>
        <v>230430.74715168879</v>
      </c>
      <c r="M35" s="3">
        <f t="shared" si="7"/>
        <v>70430.747151688789</v>
      </c>
      <c r="O35" s="1">
        <f t="shared" si="8"/>
        <v>2</v>
      </c>
      <c r="P35" s="3">
        <f>IF(O35=2,$B$6*($B$22-$B$9)*$B$14,IF(O35=1,0.75*$B$6*($B$22-$B$9)*$B$14,0))</f>
        <v>156000</v>
      </c>
      <c r="Q35" s="3">
        <f>IF(O35=2,$B$21,IF(O35=1,0.8*$B$21,0))</f>
        <v>160000</v>
      </c>
      <c r="S35" s="4">
        <f>SUM(H35:K35)</f>
        <v>230430.74715168879</v>
      </c>
    </row>
    <row r="36" spans="1:19" s="14" customFormat="1">
      <c r="A36" s="14">
        <v>9</v>
      </c>
      <c r="B36" s="15">
        <f t="shared" si="9"/>
        <v>73</v>
      </c>
      <c r="C36" s="15">
        <f t="shared" si="10"/>
        <v>75</v>
      </c>
      <c r="D36">
        <v>-2.1274384753009802E-3</v>
      </c>
      <c r="E36" s="16">
        <f t="shared" si="0"/>
        <v>2923063.3184476183</v>
      </c>
      <c r="F36" s="3">
        <f t="shared" si="4"/>
        <v>34358.96170977968</v>
      </c>
      <c r="G36" s="3">
        <f t="shared" si="1"/>
        <v>41932.55412070133</v>
      </c>
      <c r="H36" s="16">
        <f t="shared" ref="H36:H67" si="11">IF(AND(B36&lt;&gt;" ",C36&lt;&gt;" "),F36+G36,IF(AND(B36=" ",C36=" ")," ",MAX(F36,G36)))</f>
        <v>76291.515830481017</v>
      </c>
      <c r="J36" s="4">
        <f t="shared" si="5"/>
        <v>156000</v>
      </c>
      <c r="K36" s="5">
        <f t="shared" si="6"/>
        <v>0</v>
      </c>
      <c r="L36" s="16">
        <f t="shared" si="3"/>
        <v>232291.51583048102</v>
      </c>
      <c r="M36" s="3">
        <f t="shared" si="7"/>
        <v>72291.515830481017</v>
      </c>
      <c r="N36" s="16"/>
      <c r="O36" s="14">
        <f t="shared" si="8"/>
        <v>2</v>
      </c>
      <c r="P36" s="3">
        <f>IF(O36=2,$B$6*($B$22-$B$9)*$B$14,IF(O36=1,0.75*$B$6*($B$22-$B$9)*$B$14,0))</f>
        <v>156000</v>
      </c>
      <c r="Q36" s="3">
        <f>IF(O36=2,$B$21,IF(O36=1,0.8*$B$21,0))</f>
        <v>160000</v>
      </c>
    </row>
    <row r="37" spans="1:19" s="14" customFormat="1">
      <c r="A37" s="14">
        <v>10</v>
      </c>
      <c r="B37" s="15">
        <f t="shared" si="9"/>
        <v>74</v>
      </c>
      <c r="C37" s="15">
        <f t="shared" si="10"/>
        <v>76</v>
      </c>
      <c r="D37">
        <v>4.9567601360287102E-2</v>
      </c>
      <c r="E37" s="16">
        <f t="shared" si="0"/>
        <v>3145829.2162180631</v>
      </c>
      <c r="F37" s="3">
        <f t="shared" si="4"/>
        <v>35217.935752524165</v>
      </c>
      <c r="G37" s="3">
        <f t="shared" si="1"/>
        <v>42980.86797371885</v>
      </c>
      <c r="H37" s="16">
        <f t="shared" si="11"/>
        <v>78198.803726243015</v>
      </c>
      <c r="J37" s="4">
        <f t="shared" si="5"/>
        <v>156000</v>
      </c>
      <c r="K37" s="5">
        <f t="shared" si="6"/>
        <v>0</v>
      </c>
      <c r="L37" s="16">
        <f t="shared" si="3"/>
        <v>234198.80372624303</v>
      </c>
      <c r="M37" s="3">
        <f t="shared" si="7"/>
        <v>74198.80372624303</v>
      </c>
      <c r="N37" s="16"/>
      <c r="O37" s="14">
        <f t="shared" si="8"/>
        <v>2</v>
      </c>
      <c r="P37" s="3">
        <f>IF(O37=2,$B$6*($B$22-$B$9)*$B$14,IF(O37=1,0.75*$B$6*($B$22-$B$9)*$B$14,0))</f>
        <v>156000</v>
      </c>
      <c r="Q37" s="3">
        <f>IF(O37=2,$B$21,IF(O37=1,0.8*$B$21,0))</f>
        <v>160000</v>
      </c>
    </row>
    <row r="38" spans="1:19" s="14" customFormat="1">
      <c r="A38" s="14">
        <v>11</v>
      </c>
      <c r="B38" s="15">
        <f t="shared" si="9"/>
        <v>75</v>
      </c>
      <c r="C38" s="15">
        <f t="shared" si="10"/>
        <v>77</v>
      </c>
      <c r="D38">
        <v>-6.4726219196217294E-2</v>
      </c>
      <c r="E38" s="16">
        <f t="shared" si="0"/>
        <v>3013436.2127778139</v>
      </c>
      <c r="F38" s="3">
        <f t="shared" si="4"/>
        <v>36098.384146337266</v>
      </c>
      <c r="G38" s="3">
        <f t="shared" si="1"/>
        <v>44055.389673061829</v>
      </c>
      <c r="H38" s="16">
        <f t="shared" si="11"/>
        <v>80153.773819399095</v>
      </c>
      <c r="J38" s="4">
        <f t="shared" si="5"/>
        <v>156000</v>
      </c>
      <c r="K38" s="5">
        <f t="shared" si="6"/>
        <v>0</v>
      </c>
      <c r="L38" s="16">
        <f t="shared" si="3"/>
        <v>236153.7738193991</v>
      </c>
      <c r="M38" s="3">
        <f t="shared" si="7"/>
        <v>76153.773819399095</v>
      </c>
      <c r="N38" s="16"/>
      <c r="O38" s="14">
        <f t="shared" si="8"/>
        <v>2</v>
      </c>
      <c r="P38" s="3">
        <f>IF(O38=2,$B$6*($B$22-$B$9)*$B$14,IF(O38=1,0.75*$B$6*($B$22-$B$9)*$B$14,0))</f>
        <v>156000</v>
      </c>
      <c r="Q38" s="3">
        <f>IF(O38=2,$B$21,IF(O38=1,0.8*$B$21,0))</f>
        <v>160000</v>
      </c>
    </row>
    <row r="39" spans="1:19" s="14" customFormat="1">
      <c r="A39" s="14">
        <v>12</v>
      </c>
      <c r="B39" s="15">
        <f t="shared" si="9"/>
        <v>76</v>
      </c>
      <c r="C39" s="15">
        <f t="shared" si="10"/>
        <v>78</v>
      </c>
      <c r="D39">
        <v>0.15369382405227899</v>
      </c>
      <c r="E39" s="16">
        <f t="shared" si="0"/>
        <v>3566752.7092367159</v>
      </c>
      <c r="F39" s="3">
        <f t="shared" si="4"/>
        <v>37000.8437499957</v>
      </c>
      <c r="G39" s="3">
        <f t="shared" si="1"/>
        <v>45156.774414888372</v>
      </c>
      <c r="H39" s="16">
        <f t="shared" si="11"/>
        <v>82157.618164884072</v>
      </c>
      <c r="J39" s="4">
        <f t="shared" si="5"/>
        <v>156000</v>
      </c>
      <c r="K39" s="5">
        <f t="shared" si="6"/>
        <v>0</v>
      </c>
      <c r="L39" s="16">
        <f t="shared" si="3"/>
        <v>238157.61816488407</v>
      </c>
      <c r="M39" s="3">
        <f t="shared" si="7"/>
        <v>78157.618164884072</v>
      </c>
      <c r="N39" s="16"/>
      <c r="O39" s="14">
        <f t="shared" si="8"/>
        <v>2</v>
      </c>
      <c r="P39" s="3">
        <f>IF(O39=2,$B$6*($B$22-$B$9)*$B$14,IF(O39=1,0.75*$B$6*($B$22-$B$9)*$B$14,0))</f>
        <v>156000</v>
      </c>
      <c r="Q39" s="3">
        <f>IF(O39=2,$B$21,IF(O39=1,0.8*$B$21,0))</f>
        <v>160000</v>
      </c>
    </row>
    <row r="40" spans="1:19" s="14" customFormat="1">
      <c r="A40" s="14">
        <v>13</v>
      </c>
      <c r="B40" s="15">
        <f t="shared" si="9"/>
        <v>77</v>
      </c>
      <c r="C40" s="15">
        <f t="shared" si="10"/>
        <v>79</v>
      </c>
      <c r="D40">
        <v>5.42928237824407E-2</v>
      </c>
      <c r="E40" s="16">
        <f t="shared" si="0"/>
        <v>3844968.2561912704</v>
      </c>
      <c r="F40" s="3">
        <f t="shared" si="4"/>
        <v>37925.864843745592</v>
      </c>
      <c r="G40" s="3">
        <f t="shared" si="1"/>
        <v>46285.693775260574</v>
      </c>
      <c r="H40" s="16">
        <f t="shared" si="11"/>
        <v>84211.558619006159</v>
      </c>
      <c r="J40" s="4">
        <f t="shared" si="5"/>
        <v>156000</v>
      </c>
      <c r="K40" s="5">
        <f t="shared" si="6"/>
        <v>0</v>
      </c>
      <c r="L40" s="16">
        <f t="shared" si="3"/>
        <v>240211.55861900616</v>
      </c>
      <c r="M40" s="3">
        <f t="shared" si="7"/>
        <v>80211.558619006159</v>
      </c>
      <c r="N40" s="16"/>
      <c r="O40" s="14">
        <f t="shared" si="8"/>
        <v>2</v>
      </c>
      <c r="P40" s="3">
        <f>IF(O40=2,$B$6*($B$22-$B$9)*$B$14,IF(O40=1,0.75*$B$6*($B$22-$B$9)*$B$14,0))</f>
        <v>156000</v>
      </c>
      <c r="Q40" s="3">
        <f>IF(O40=2,$B$21,IF(O40=1,0.8*$B$21,0))</f>
        <v>160000</v>
      </c>
    </row>
    <row r="41" spans="1:19" s="14" customFormat="1">
      <c r="A41" s="14">
        <v>14</v>
      </c>
      <c r="B41" s="15">
        <f t="shared" si="9"/>
        <v>78</v>
      </c>
      <c r="C41" s="15" t="str">
        <f t="shared" si="10"/>
        <v xml:space="preserve"> </v>
      </c>
      <c r="D41">
        <v>0.184096300329912</v>
      </c>
      <c r="E41" s="16">
        <f t="shared" si="0"/>
        <v>4595964.5144648347</v>
      </c>
      <c r="F41" s="3">
        <f t="shared" si="4"/>
        <v>38874.011464839226</v>
      </c>
      <c r="G41" s="3">
        <f t="shared" si="1"/>
        <v>47442.836119642088</v>
      </c>
      <c r="H41" s="16">
        <f t="shared" si="11"/>
        <v>47442.836119642088</v>
      </c>
      <c r="J41" s="4">
        <f t="shared" si="5"/>
        <v>117000.00000000003</v>
      </c>
      <c r="K41" s="5">
        <f t="shared" si="6"/>
        <v>0</v>
      </c>
      <c r="L41" s="16">
        <f t="shared" si="3"/>
        <v>164442.83611964213</v>
      </c>
      <c r="M41" s="3">
        <f t="shared" si="7"/>
        <v>36442.836119642132</v>
      </c>
      <c r="N41" s="16"/>
      <c r="O41" s="14">
        <f t="shared" si="8"/>
        <v>1</v>
      </c>
      <c r="P41" s="3">
        <f>IF(O41=2,$B$6*($B$22-$B$9)*$B$14,IF(O41=1,0.75*$B$6*($B$22-$B$9)*$B$14,0))</f>
        <v>117000.00000000003</v>
      </c>
      <c r="Q41" s="3">
        <f>IF(O41=2,$B$21,IF(O41=1,0.8*$B$21,0))</f>
        <v>128000</v>
      </c>
    </row>
    <row r="42" spans="1:19" s="23" customFormat="1">
      <c r="A42" s="23">
        <v>15</v>
      </c>
      <c r="B42" s="24">
        <f t="shared" si="9"/>
        <v>79</v>
      </c>
      <c r="C42" s="24" t="str">
        <f t="shared" si="10"/>
        <v xml:space="preserve"> </v>
      </c>
      <c r="D42" s="25">
        <v>3.09525733112746E-2</v>
      </c>
      <c r="E42" s="26">
        <f t="shared" si="0"/>
        <v>4777015.0615606988</v>
      </c>
      <c r="F42" s="28">
        <f t="shared" si="4"/>
        <v>39845.861751460201</v>
      </c>
      <c r="G42" s="28">
        <f t="shared" si="1"/>
        <v>48628.907022633131</v>
      </c>
      <c r="H42" s="26">
        <f t="shared" si="11"/>
        <v>48628.907022633131</v>
      </c>
      <c r="J42" s="29">
        <f t="shared" si="5"/>
        <v>117000.00000000003</v>
      </c>
      <c r="K42" s="27">
        <f t="shared" si="6"/>
        <v>0</v>
      </c>
      <c r="L42" s="26">
        <f t="shared" si="3"/>
        <v>165628.90702263315</v>
      </c>
      <c r="M42" s="28">
        <f t="shared" si="7"/>
        <v>37628.907022633153</v>
      </c>
      <c r="N42" s="26"/>
      <c r="O42" s="23">
        <f t="shared" si="8"/>
        <v>1</v>
      </c>
      <c r="P42" s="28">
        <f>IF(O42=2,$B$6*($B$22-$B$9)*$B$14,IF(O42=1,0.75*$B$6*($B$22-$B$9)*$B$14,0))</f>
        <v>117000.00000000003</v>
      </c>
      <c r="Q42" s="28">
        <f>IF(O42=2,$B$21,IF(O42=1,0.8*$B$21,0))</f>
        <v>128000</v>
      </c>
    </row>
    <row r="43" spans="1:19" s="14" customFormat="1">
      <c r="A43" s="14">
        <v>16</v>
      </c>
      <c r="B43" s="15" t="str">
        <f t="shared" si="9"/>
        <v xml:space="preserve"> </v>
      </c>
      <c r="C43" s="15" t="str">
        <f t="shared" si="10"/>
        <v xml:space="preserve"> </v>
      </c>
      <c r="D43">
        <v>8.7573446703673494E-2</v>
      </c>
      <c r="E43" s="16">
        <f t="shared" si="0"/>
        <v>5195354.7354569305</v>
      </c>
      <c r="F43" s="16">
        <f t="shared" si="4"/>
        <v>40842.008295246713</v>
      </c>
      <c r="G43" s="16">
        <f t="shared" si="1"/>
        <v>49844.629698198973</v>
      </c>
      <c r="H43" s="16" t="str">
        <f t="shared" si="11"/>
        <v xml:space="preserve"> </v>
      </c>
      <c r="J43" s="17">
        <f t="shared" si="5"/>
        <v>0</v>
      </c>
      <c r="K43" s="5">
        <f t="shared" si="6"/>
        <v>0</v>
      </c>
      <c r="L43" s="16">
        <f t="shared" si="3"/>
        <v>0</v>
      </c>
      <c r="M43" s="16">
        <f t="shared" si="7"/>
        <v>0</v>
      </c>
      <c r="N43" s="16"/>
      <c r="O43" s="14">
        <f t="shared" si="8"/>
        <v>0</v>
      </c>
      <c r="P43" s="16">
        <f>IF(O43=2,$B$6*($B$22-$B$9)*$B$14,IF(O43=1,0.75*$B$6*($B$22-$B$9)*$B$14,0))</f>
        <v>0</v>
      </c>
      <c r="Q43" s="3">
        <f>IF(O43=2,$B$21,IF(O43=1,0.8*$B$21,0))</f>
        <v>0</v>
      </c>
    </row>
    <row r="44" spans="1:19" s="14" customFormat="1">
      <c r="A44" s="14">
        <v>17</v>
      </c>
      <c r="B44" s="15" t="str">
        <f t="shared" si="9"/>
        <v xml:space="preserve"> </v>
      </c>
      <c r="C44" s="15" t="str">
        <f t="shared" si="10"/>
        <v xml:space="preserve"> </v>
      </c>
      <c r="D44">
        <v>0.192347884931442</v>
      </c>
      <c r="E44" s="16">
        <f t="shared" si="0"/>
        <v>6194670.2302906225</v>
      </c>
      <c r="F44" s="16">
        <f t="shared" si="4"/>
        <v>41863.058502627879</v>
      </c>
      <c r="G44" s="16">
        <f t="shared" si="1"/>
        <v>51090.74544065394</v>
      </c>
      <c r="H44" s="16" t="str">
        <f t="shared" si="11"/>
        <v xml:space="preserve"> </v>
      </c>
      <c r="J44" s="17">
        <f t="shared" si="5"/>
        <v>0</v>
      </c>
      <c r="K44" s="5">
        <f t="shared" si="6"/>
        <v>0</v>
      </c>
      <c r="L44" s="16">
        <f t="shared" si="3"/>
        <v>0</v>
      </c>
      <c r="M44" s="16">
        <f t="shared" si="7"/>
        <v>0</v>
      </c>
      <c r="N44" s="16"/>
      <c r="O44" s="14">
        <f t="shared" si="8"/>
        <v>0</v>
      </c>
      <c r="P44" s="16">
        <f>IF(O44=2,$B$6*($B$22-$B$9)*$B$14,IF(O44=1,0.75*$B$6*($B$22-$B$9)*$B$14,0))</f>
        <v>0</v>
      </c>
      <c r="Q44" s="3">
        <f>IF(O44=2,$B$21,IF(O44=1,0.8*$B$21,0))</f>
        <v>0</v>
      </c>
    </row>
    <row r="45" spans="1:19" s="14" customFormat="1">
      <c r="A45" s="14">
        <v>18</v>
      </c>
      <c r="B45" s="15" t="str">
        <f t="shared" si="9"/>
        <v xml:space="preserve"> </v>
      </c>
      <c r="C45" s="15" t="str">
        <f t="shared" si="10"/>
        <v xml:space="preserve"> </v>
      </c>
      <c r="D45">
        <v>-8.6928308087205697E-2</v>
      </c>
      <c r="E45" s="16">
        <f t="shared" si="0"/>
        <v>5656178.0280132778</v>
      </c>
      <c r="F45" s="16">
        <f t="shared" si="4"/>
        <v>42909.634965193574</v>
      </c>
      <c r="G45" s="16">
        <f t="shared" si="1"/>
        <v>52368.014076670283</v>
      </c>
      <c r="H45" s="16" t="str">
        <f t="shared" si="11"/>
        <v xml:space="preserve"> </v>
      </c>
      <c r="J45" s="17">
        <f t="shared" si="5"/>
        <v>0</v>
      </c>
      <c r="K45" s="5">
        <f t="shared" si="6"/>
        <v>0</v>
      </c>
      <c r="L45" s="16">
        <f t="shared" si="3"/>
        <v>0</v>
      </c>
      <c r="M45" s="16">
        <f t="shared" si="7"/>
        <v>0</v>
      </c>
      <c r="N45" s="16"/>
      <c r="O45" s="14">
        <f t="shared" si="8"/>
        <v>0</v>
      </c>
      <c r="P45" s="16">
        <f>IF(O45=2,$B$6*($B$22-$B$9)*$B$14,IF(O45=1,0.75*$B$6*($B$22-$B$9)*$B$14,0))</f>
        <v>0</v>
      </c>
      <c r="Q45" s="3">
        <f>IF(O45=2,$B$21,IF(O45=1,0.8*$B$21,0))</f>
        <v>0</v>
      </c>
    </row>
    <row r="46" spans="1:19" s="14" customFormat="1">
      <c r="A46" s="14">
        <v>19</v>
      </c>
      <c r="B46" s="15" t="str">
        <f t="shared" si="9"/>
        <v xml:space="preserve"> </v>
      </c>
      <c r="C46" s="15" t="str">
        <f t="shared" si="10"/>
        <v xml:space="preserve"> </v>
      </c>
      <c r="D46">
        <v>9.5898910009989402E-2</v>
      </c>
      <c r="E46" s="16">
        <f t="shared" si="0"/>
        <v>6198599.3357222024</v>
      </c>
      <c r="F46" s="16">
        <f t="shared" si="4"/>
        <v>43982.375839323409</v>
      </c>
      <c r="G46" s="16">
        <f t="shared" si="1"/>
        <v>53677.214428587038</v>
      </c>
      <c r="H46" s="16" t="str">
        <f t="shared" si="11"/>
        <v xml:space="preserve"> </v>
      </c>
      <c r="I46" s="14">
        <f t="shared" ref="I46:I67" si="12">IF(C46&lt;&gt;" ",$B$15*$B$9,0)</f>
        <v>0</v>
      </c>
      <c r="J46" s="17">
        <f t="shared" si="5"/>
        <v>0</v>
      </c>
      <c r="K46" s="5">
        <f t="shared" si="6"/>
        <v>0</v>
      </c>
      <c r="L46" s="16">
        <f t="shared" si="3"/>
        <v>0</v>
      </c>
      <c r="M46" s="16">
        <f t="shared" si="7"/>
        <v>0</v>
      </c>
      <c r="N46" s="16"/>
      <c r="O46" s="14">
        <f t="shared" si="8"/>
        <v>0</v>
      </c>
      <c r="P46" s="16">
        <f>IF(O46=2,$B$6*($B$22-$B$9)*$B$14,IF(O46=1,0.75*$B$6*($B$22-$B$9)*$B$14,0))</f>
        <v>0</v>
      </c>
      <c r="Q46" s="3">
        <f>IF(O46=2,$B$21,IF(O46=1,0.8*$B$21,0))</f>
        <v>0</v>
      </c>
    </row>
    <row r="47" spans="1:19" s="14" customFormat="1">
      <c r="A47" s="14">
        <v>20</v>
      </c>
      <c r="B47" s="15" t="str">
        <f t="shared" si="9"/>
        <v xml:space="preserve"> </v>
      </c>
      <c r="C47" s="15" t="str">
        <f t="shared" si="10"/>
        <v xml:space="preserve"> </v>
      </c>
      <c r="D47">
        <v>5.6963899034304398E-2</v>
      </c>
      <c r="E47" s="16">
        <f t="shared" si="0"/>
        <v>6551695.722436389</v>
      </c>
      <c r="F47" s="16">
        <f t="shared" si="4"/>
        <v>45081.935235306497</v>
      </c>
      <c r="G47" s="16">
        <f t="shared" si="1"/>
        <v>55019.144789301718</v>
      </c>
      <c r="H47" s="16" t="str">
        <f t="shared" si="11"/>
        <v xml:space="preserve"> </v>
      </c>
      <c r="I47" s="14">
        <f t="shared" si="12"/>
        <v>0</v>
      </c>
      <c r="J47" s="17">
        <f t="shared" si="5"/>
        <v>0</v>
      </c>
      <c r="K47" s="5">
        <f t="shared" si="6"/>
        <v>0</v>
      </c>
      <c r="L47" s="16">
        <f t="shared" si="3"/>
        <v>0</v>
      </c>
      <c r="M47" s="16">
        <f t="shared" si="7"/>
        <v>0</v>
      </c>
      <c r="N47" s="16"/>
      <c r="O47" s="14">
        <f t="shared" si="8"/>
        <v>0</v>
      </c>
      <c r="P47" s="16">
        <f>IF(O47=2,$B$6*($B$22-$B$9)*$B$14,IF(O47=1,0.75*$B$6*($B$22-$B$9)*$B$14,0))</f>
        <v>0</v>
      </c>
      <c r="Q47" s="3">
        <f>IF(O47=2,$B$21,IF(O47=1,0.8*$B$21,0))</f>
        <v>0</v>
      </c>
    </row>
    <row r="48" spans="1:19" s="14" customFormat="1">
      <c r="A48" s="14">
        <v>21</v>
      </c>
      <c r="B48" s="15" t="str">
        <f t="shared" si="9"/>
        <v xml:space="preserve"> </v>
      </c>
      <c r="C48" s="15" t="str">
        <f t="shared" si="10"/>
        <v xml:space="preserve"> </v>
      </c>
      <c r="D48">
        <v>5.1382001376739199E-2</v>
      </c>
      <c r="E48" s="16">
        <f t="shared" si="0"/>
        <v>6888334.9610665916</v>
      </c>
      <c r="F48" s="16">
        <f t="shared" si="4"/>
        <v>46208.983616189158</v>
      </c>
      <c r="G48" s="16">
        <f t="shared" si="1"/>
        <v>56394.623409034255</v>
      </c>
      <c r="H48" s="16" t="str">
        <f t="shared" si="11"/>
        <v xml:space="preserve"> </v>
      </c>
      <c r="I48" s="14">
        <f t="shared" si="12"/>
        <v>0</v>
      </c>
      <c r="J48" s="17">
        <f t="shared" si="5"/>
        <v>0</v>
      </c>
      <c r="K48" s="5">
        <f t="shared" si="6"/>
        <v>0</v>
      </c>
      <c r="L48" s="16">
        <f t="shared" si="3"/>
        <v>0</v>
      </c>
      <c r="M48" s="16">
        <f t="shared" si="7"/>
        <v>0</v>
      </c>
      <c r="N48" s="16"/>
      <c r="O48" s="14">
        <f t="shared" si="8"/>
        <v>0</v>
      </c>
      <c r="P48" s="16">
        <f>IF(O48=2,$B$6*($B$22-$B$9)*$B$14,IF(O48=1,0.75*$B$6*($B$22-$B$9)*$B$14,0))</f>
        <v>0</v>
      </c>
      <c r="Q48" s="3">
        <f>IF(O48=2,$B$21,IF(O48=1,0.8*$B$21,0))</f>
        <v>0</v>
      </c>
    </row>
    <row r="49" spans="1:17" s="14" customFormat="1">
      <c r="A49" s="14">
        <v>22</v>
      </c>
      <c r="B49" s="15" t="str">
        <f t="shared" si="9"/>
        <v xml:space="preserve"> </v>
      </c>
      <c r="C49" s="15" t="str">
        <f t="shared" si="10"/>
        <v xml:space="preserve"> </v>
      </c>
      <c r="D49">
        <v>6.3245114902691302E-2</v>
      </c>
      <c r="E49" s="16">
        <f t="shared" si="0"/>
        <v>7323988.4971674746</v>
      </c>
      <c r="F49" s="16">
        <f t="shared" si="4"/>
        <v>47364.208206593881</v>
      </c>
      <c r="G49" s="16">
        <f t="shared" si="1"/>
        <v>57804.4889942601</v>
      </c>
      <c r="H49" s="16" t="str">
        <f t="shared" si="11"/>
        <v xml:space="preserve"> </v>
      </c>
      <c r="I49" s="14">
        <f t="shared" si="12"/>
        <v>0</v>
      </c>
      <c r="J49" s="17">
        <f t="shared" si="5"/>
        <v>0</v>
      </c>
      <c r="K49" s="5">
        <f t="shared" si="6"/>
        <v>0</v>
      </c>
      <c r="L49" s="16">
        <f t="shared" si="3"/>
        <v>0</v>
      </c>
      <c r="M49" s="16">
        <f t="shared" si="7"/>
        <v>0</v>
      </c>
      <c r="N49" s="16"/>
      <c r="O49" s="14">
        <f t="shared" si="8"/>
        <v>0</v>
      </c>
      <c r="P49" s="16">
        <f>IF(O49=2,$B$6*($B$22-$B$9)*$B$14,IF(O49=1,0.75*$B$6*($B$22-$B$9)*$B$14,0))</f>
        <v>0</v>
      </c>
      <c r="Q49" s="3">
        <f>IF(O49=2,$B$21,IF(O49=1,0.8*$B$21,0))</f>
        <v>0</v>
      </c>
    </row>
    <row r="50" spans="1:17" s="14" customFormat="1">
      <c r="A50" s="14">
        <v>23</v>
      </c>
      <c r="B50" s="15" t="str">
        <f t="shared" si="9"/>
        <v xml:space="preserve"> </v>
      </c>
      <c r="C50" s="15" t="str">
        <f t="shared" si="10"/>
        <v xml:space="preserve"> </v>
      </c>
      <c r="D50">
        <v>7.3094610078574304E-2</v>
      </c>
      <c r="E50" s="16">
        <f t="shared" si="0"/>
        <v>7859332.5805878947</v>
      </c>
      <c r="F50" s="16">
        <f t="shared" si="4"/>
        <v>48548.313411758725</v>
      </c>
      <c r="G50" s="16">
        <f t="shared" si="1"/>
        <v>59249.601219116601</v>
      </c>
      <c r="H50" s="16" t="str">
        <f t="shared" si="11"/>
        <v xml:space="preserve"> </v>
      </c>
      <c r="I50" s="14">
        <f t="shared" si="12"/>
        <v>0</v>
      </c>
      <c r="J50" s="17">
        <f t="shared" si="5"/>
        <v>0</v>
      </c>
      <c r="K50" s="5">
        <f t="shared" si="6"/>
        <v>0</v>
      </c>
      <c r="L50" s="16">
        <f t="shared" si="3"/>
        <v>0</v>
      </c>
      <c r="M50" s="16">
        <f t="shared" si="7"/>
        <v>0</v>
      </c>
      <c r="N50" s="16"/>
      <c r="O50" s="14">
        <f t="shared" si="8"/>
        <v>0</v>
      </c>
      <c r="P50" s="16">
        <f>IF(O50=2,$B$6*($B$22-$B$9)*$B$14,IF(O50=1,0.75*$B$6*($B$22-$B$9)*$B$14,0))</f>
        <v>0</v>
      </c>
      <c r="Q50" s="3">
        <f>IF(O50=2,$B$21,IF(O50=1,0.8*$B$21,0))</f>
        <v>0</v>
      </c>
    </row>
    <row r="51" spans="1:17" s="14" customFormat="1">
      <c r="A51" s="14">
        <v>24</v>
      </c>
      <c r="B51" s="15" t="str">
        <f t="shared" si="9"/>
        <v xml:space="preserve"> </v>
      </c>
      <c r="C51" s="15" t="str">
        <f t="shared" si="10"/>
        <v xml:space="preserve"> </v>
      </c>
      <c r="D51">
        <v>0.16505812281424601</v>
      </c>
      <c r="E51" s="16">
        <f t="shared" si="0"/>
        <v>9156579.262912577</v>
      </c>
      <c r="F51" s="16">
        <f t="shared" si="4"/>
        <v>49762.021247052697</v>
      </c>
      <c r="G51" s="16">
        <f t="shared" si="1"/>
        <v>60730.841249594523</v>
      </c>
      <c r="H51" s="16" t="str">
        <f t="shared" si="11"/>
        <v xml:space="preserve"> </v>
      </c>
      <c r="I51" s="14">
        <f t="shared" si="12"/>
        <v>0</v>
      </c>
      <c r="J51" s="17">
        <f t="shared" si="5"/>
        <v>0</v>
      </c>
      <c r="K51" s="5">
        <f t="shared" si="6"/>
        <v>0</v>
      </c>
      <c r="L51" s="16">
        <f t="shared" si="3"/>
        <v>0</v>
      </c>
      <c r="M51" s="16">
        <f t="shared" si="7"/>
        <v>0</v>
      </c>
      <c r="N51" s="16"/>
      <c r="O51" s="14">
        <f t="shared" si="8"/>
        <v>0</v>
      </c>
      <c r="P51" s="16">
        <f>IF(O51=2,$B$6*($B$22-$B$9)*$B$14,IF(O51=1,0.75*$B$6*($B$22-$B$9)*$B$14,0))</f>
        <v>0</v>
      </c>
      <c r="Q51" s="3">
        <f>IF(O51=2,$B$21,IF(O51=1,0.8*$B$21,0))</f>
        <v>0</v>
      </c>
    </row>
    <row r="52" spans="1:17" s="18" customFormat="1">
      <c r="A52" s="18">
        <v>25</v>
      </c>
      <c r="B52" s="19" t="str">
        <f t="shared" si="9"/>
        <v xml:space="preserve"> </v>
      </c>
      <c r="C52" s="19" t="str">
        <f t="shared" si="10"/>
        <v xml:space="preserve"> </v>
      </c>
      <c r="D52">
        <v>0.16568629248469399</v>
      </c>
      <c r="E52" s="20">
        <f t="shared" si="0"/>
        <v>10673698.932826795</v>
      </c>
      <c r="F52" s="20">
        <f t="shared" si="4"/>
        <v>51006.071778229008</v>
      </c>
      <c r="G52" s="20">
        <f t="shared" si="1"/>
        <v>62249.112280834379</v>
      </c>
      <c r="H52" s="20" t="str">
        <f t="shared" si="11"/>
        <v xml:space="preserve"> </v>
      </c>
      <c r="I52" s="18">
        <f t="shared" si="12"/>
        <v>0</v>
      </c>
      <c r="J52" s="4">
        <f t="shared" si="5"/>
        <v>0</v>
      </c>
      <c r="K52" s="5">
        <f t="shared" si="6"/>
        <v>0</v>
      </c>
      <c r="L52" s="20">
        <f t="shared" si="3"/>
        <v>0</v>
      </c>
      <c r="M52" s="3">
        <f t="shared" si="7"/>
        <v>0</v>
      </c>
      <c r="N52" s="20"/>
      <c r="O52" s="18">
        <f t="shared" si="8"/>
        <v>0</v>
      </c>
      <c r="P52" s="20">
        <f>IF(O52=2,$B$6*($B$22-$B$9)*$B$14,IF(O52=1,0.75*$B$6*($B$22-$B$9)*$B$14,0))</f>
        <v>0</v>
      </c>
      <c r="Q52" s="3">
        <f>IF(O52=2,$B$25,IF(O52=1,0.8*$B$25,0))</f>
        <v>0</v>
      </c>
    </row>
    <row r="53" spans="1:17" s="18" customFormat="1">
      <c r="A53" s="18">
        <v>26</v>
      </c>
      <c r="B53" s="19" t="str">
        <f t="shared" si="9"/>
        <v xml:space="preserve"> </v>
      </c>
      <c r="C53" s="19" t="str">
        <f t="shared" si="10"/>
        <v xml:space="preserve"> </v>
      </c>
      <c r="D53">
        <v>-7.4094727980627106E-2</v>
      </c>
      <c r="E53" s="20">
        <f t="shared" si="0"/>
        <v>9882834.1138518844</v>
      </c>
      <c r="F53" s="20">
        <f t="shared" si="4"/>
        <v>52281.223572684721</v>
      </c>
      <c r="G53" s="20">
        <f t="shared" si="1"/>
        <v>63805.340087855227</v>
      </c>
      <c r="H53" s="20" t="str">
        <f t="shared" si="11"/>
        <v xml:space="preserve"> </v>
      </c>
      <c r="I53" s="18">
        <f t="shared" si="12"/>
        <v>0</v>
      </c>
      <c r="J53" s="4">
        <f t="shared" si="5"/>
        <v>0</v>
      </c>
      <c r="K53" s="5">
        <f t="shared" si="6"/>
        <v>0</v>
      </c>
      <c r="L53" s="20">
        <f t="shared" si="3"/>
        <v>0</v>
      </c>
      <c r="M53" s="3">
        <f t="shared" si="7"/>
        <v>0</v>
      </c>
      <c r="N53" s="20"/>
      <c r="O53" s="18">
        <f t="shared" si="8"/>
        <v>0</v>
      </c>
      <c r="P53" s="20">
        <f>IF(O53=2,$B$6*($B$22-$B$9)*$B$14,IF(O53=1,0.75*$B$6*($B$22-$B$9)*$B$14,0))</f>
        <v>0</v>
      </c>
      <c r="Q53" s="3">
        <f>IF(O53=2,$B$25,IF(O53=1,0.8*$B$25,0))</f>
        <v>0</v>
      </c>
    </row>
    <row r="54" spans="1:17" s="18" customFormat="1">
      <c r="A54" s="18">
        <v>27</v>
      </c>
      <c r="B54" s="19" t="str">
        <f t="shared" si="9"/>
        <v xml:space="preserve"> </v>
      </c>
      <c r="C54" s="19" t="str">
        <f t="shared" si="10"/>
        <v xml:space="preserve"> </v>
      </c>
      <c r="D54">
        <v>-1.6473508414535699E-2</v>
      </c>
      <c r="E54" s="20">
        <f t="shared" si="0"/>
        <v>9720029.1629178859</v>
      </c>
      <c r="F54" s="20">
        <f t="shared" si="4"/>
        <v>53588.254162001838</v>
      </c>
      <c r="G54" s="20">
        <f t="shared" si="1"/>
        <v>65400.47359005161</v>
      </c>
      <c r="H54" s="20" t="str">
        <f t="shared" si="11"/>
        <v xml:space="preserve"> </v>
      </c>
      <c r="I54" s="18">
        <f t="shared" si="12"/>
        <v>0</v>
      </c>
      <c r="J54" s="4">
        <f t="shared" si="5"/>
        <v>0</v>
      </c>
      <c r="K54" s="5">
        <f t="shared" si="6"/>
        <v>0</v>
      </c>
      <c r="L54" s="20">
        <f t="shared" si="3"/>
        <v>0</v>
      </c>
      <c r="M54" s="3">
        <f t="shared" si="7"/>
        <v>0</v>
      </c>
      <c r="N54" s="20"/>
      <c r="O54" s="18">
        <f t="shared" si="8"/>
        <v>0</v>
      </c>
      <c r="P54" s="20">
        <f>IF(O54=2,$B$6*($B$22-$B$9)*$B$14,IF(O54=1,0.75*$B$6*($B$22-$B$9)*$B$14,0))</f>
        <v>0</v>
      </c>
      <c r="Q54" s="3">
        <f>IF(O54=2,$B$25,IF(O54=1,0.8*$B$25,0))</f>
        <v>0</v>
      </c>
    </row>
    <row r="55" spans="1:17" s="18" customFormat="1">
      <c r="A55" s="18">
        <v>28</v>
      </c>
      <c r="B55" s="19" t="str">
        <f t="shared" si="9"/>
        <v xml:space="preserve"> </v>
      </c>
      <c r="C55" s="19" t="str">
        <f t="shared" si="10"/>
        <v xml:space="preserve"> </v>
      </c>
      <c r="D55">
        <v>0.16602394221427699</v>
      </c>
      <c r="E55" s="20">
        <f t="shared" si="0"/>
        <v>11333786.722983252</v>
      </c>
      <c r="F55" s="20">
        <f t="shared" si="4"/>
        <v>54927.960516051884</v>
      </c>
      <c r="G55" s="20">
        <f t="shared" si="1"/>
        <v>67035.485429802895</v>
      </c>
      <c r="H55" s="20" t="str">
        <f t="shared" si="11"/>
        <v xml:space="preserve"> </v>
      </c>
      <c r="I55" s="18">
        <f t="shared" si="12"/>
        <v>0</v>
      </c>
      <c r="J55" s="4">
        <f t="shared" si="5"/>
        <v>0</v>
      </c>
      <c r="K55" s="5">
        <f t="shared" si="6"/>
        <v>0</v>
      </c>
      <c r="L55" s="20">
        <f t="shared" si="3"/>
        <v>0</v>
      </c>
      <c r="M55" s="3">
        <f t="shared" si="7"/>
        <v>0</v>
      </c>
      <c r="N55" s="20"/>
      <c r="O55" s="18">
        <f t="shared" si="8"/>
        <v>0</v>
      </c>
      <c r="P55" s="20">
        <f>IF(O55=2,$B$6*($B$22-$B$9)*$B$14,IF(O55=1,0.75*$B$6*($B$22-$B$9)*$B$14,0))</f>
        <v>0</v>
      </c>
      <c r="Q55" s="3">
        <f>IF(O55=2,$B$25,IF(O55=1,0.8*$B$25,0))</f>
        <v>0</v>
      </c>
    </row>
    <row r="56" spans="1:17" s="18" customFormat="1">
      <c r="A56" s="18">
        <v>29</v>
      </c>
      <c r="B56" s="19" t="str">
        <f t="shared" si="9"/>
        <v xml:space="preserve"> </v>
      </c>
      <c r="C56" s="19" t="str">
        <f t="shared" si="10"/>
        <v xml:space="preserve"> </v>
      </c>
      <c r="D56">
        <v>0.171044078296754</v>
      </c>
      <c r="E56" s="20">
        <f t="shared" si="0"/>
        <v>13272363.82662791</v>
      </c>
      <c r="F56" s="20">
        <f t="shared" si="4"/>
        <v>56301.159528953176</v>
      </c>
      <c r="G56" s="20">
        <f t="shared" si="1"/>
        <v>68711.372565547965</v>
      </c>
      <c r="H56" s="20" t="str">
        <f t="shared" si="11"/>
        <v xml:space="preserve"> </v>
      </c>
      <c r="I56" s="18">
        <f t="shared" si="12"/>
        <v>0</v>
      </c>
      <c r="J56" s="4">
        <f t="shared" si="5"/>
        <v>0</v>
      </c>
      <c r="K56" s="5">
        <f t="shared" si="6"/>
        <v>0</v>
      </c>
      <c r="L56" s="20">
        <f t="shared" si="3"/>
        <v>0</v>
      </c>
      <c r="M56" s="3">
        <f t="shared" si="7"/>
        <v>0</v>
      </c>
      <c r="N56" s="20"/>
      <c r="O56" s="18">
        <f t="shared" si="8"/>
        <v>0</v>
      </c>
      <c r="P56" s="20">
        <f>IF(O56=2,$B$6*($B$22-$B$9)*$B$14,IF(O56=1,0.75*$B$6*($B$22-$B$9)*$B$14,0))</f>
        <v>0</v>
      </c>
      <c r="Q56" s="3">
        <f>IF(O56=2,$B$25,IF(O56=1,0.8*$B$25,0))</f>
        <v>0</v>
      </c>
    </row>
    <row r="57" spans="1:17" s="18" customFormat="1">
      <c r="A57" s="18">
        <v>30</v>
      </c>
      <c r="B57" s="19" t="str">
        <f t="shared" si="9"/>
        <v xml:space="preserve"> </v>
      </c>
      <c r="C57" s="19" t="str">
        <f t="shared" si="10"/>
        <v xml:space="preserve"> </v>
      </c>
      <c r="D57">
        <v>-6.5140689547558001E-2</v>
      </c>
      <c r="E57" s="20">
        <f t="shared" si="0"/>
        <v>12407792.895035302</v>
      </c>
      <c r="F57" s="20">
        <f t="shared" si="4"/>
        <v>57708.688517177012</v>
      </c>
      <c r="G57" s="20">
        <f t="shared" si="1"/>
        <v>70429.156879686663</v>
      </c>
      <c r="H57" s="20" t="str">
        <f t="shared" si="11"/>
        <v xml:space="preserve"> </v>
      </c>
      <c r="I57" s="18">
        <f t="shared" si="12"/>
        <v>0</v>
      </c>
      <c r="J57" s="4">
        <f t="shared" si="5"/>
        <v>0</v>
      </c>
      <c r="K57" s="5">
        <f t="shared" si="6"/>
        <v>0</v>
      </c>
      <c r="L57" s="20">
        <f t="shared" si="3"/>
        <v>0</v>
      </c>
      <c r="M57" s="3">
        <f t="shared" si="7"/>
        <v>0</v>
      </c>
      <c r="N57" s="20"/>
      <c r="O57" s="18">
        <f t="shared" si="8"/>
        <v>0</v>
      </c>
      <c r="P57" s="20">
        <f>IF(O57=2,$B$6*($B$22-$B$9)*$B$14,IF(O57=1,0.75*$B$6*($B$22-$B$9)*$B$14,0))</f>
        <v>0</v>
      </c>
      <c r="Q57" s="3">
        <f>IF(O57=2,$B$25,IF(O57=1,0.8*$B$25,0))</f>
        <v>0</v>
      </c>
    </row>
    <row r="58" spans="1:17" s="18" customFormat="1">
      <c r="A58" s="18">
        <v>31</v>
      </c>
      <c r="B58" s="19" t="str">
        <f t="shared" si="9"/>
        <v xml:space="preserve"> </v>
      </c>
      <c r="C58" s="19" t="str">
        <f t="shared" si="10"/>
        <v xml:space="preserve"> </v>
      </c>
      <c r="D58">
        <v>0.14982507437147499</v>
      </c>
      <c r="E58" s="20">
        <f t="shared" si="0"/>
        <v>14266791.388319826</v>
      </c>
      <c r="F58" s="20">
        <f t="shared" si="4"/>
        <v>59151.405730106424</v>
      </c>
      <c r="G58" s="20">
        <f t="shared" si="1"/>
        <v>72189.885801678814</v>
      </c>
      <c r="H58" s="20" t="str">
        <f t="shared" si="11"/>
        <v xml:space="preserve"> </v>
      </c>
      <c r="I58" s="18">
        <f t="shared" si="12"/>
        <v>0</v>
      </c>
      <c r="J58" s="4">
        <f t="shared" si="5"/>
        <v>0</v>
      </c>
      <c r="K58" s="5">
        <f t="shared" si="6"/>
        <v>0</v>
      </c>
      <c r="L58" s="20">
        <f t="shared" si="3"/>
        <v>0</v>
      </c>
      <c r="M58" s="3">
        <f t="shared" si="7"/>
        <v>0</v>
      </c>
      <c r="N58" s="20"/>
      <c r="O58" s="18">
        <f t="shared" si="8"/>
        <v>0</v>
      </c>
      <c r="P58" s="20">
        <f>IF(O58=2,$B$6*($B$22-$B$9)*$B$14,IF(O58=1,0.75*$B$6*($B$22-$B$9)*$B$14,0))</f>
        <v>0</v>
      </c>
      <c r="Q58" s="3">
        <f>IF(O58=2,$B$25,IF(O58=1,0.8*$B$25,0))</f>
        <v>0</v>
      </c>
    </row>
    <row r="59" spans="1:17" s="18" customFormat="1">
      <c r="A59" s="18">
        <v>32</v>
      </c>
      <c r="B59" s="19" t="str">
        <f t="shared" si="9"/>
        <v xml:space="preserve"> </v>
      </c>
      <c r="C59" s="19" t="str">
        <f t="shared" si="10"/>
        <v xml:space="preserve"> </v>
      </c>
      <c r="D59">
        <v>4.1042648442483502E-2</v>
      </c>
      <c r="E59" s="20">
        <f t="shared" si="0"/>
        <v>14852338.291672887</v>
      </c>
      <c r="F59" s="20">
        <f t="shared" si="4"/>
        <v>60630.190873359097</v>
      </c>
      <c r="G59" s="20">
        <f t="shared" si="1"/>
        <v>73994.632946720812</v>
      </c>
      <c r="H59" s="20" t="str">
        <f t="shared" si="11"/>
        <v xml:space="preserve"> </v>
      </c>
      <c r="I59" s="18">
        <f t="shared" si="12"/>
        <v>0</v>
      </c>
      <c r="J59" s="4">
        <f t="shared" si="5"/>
        <v>0</v>
      </c>
      <c r="K59" s="5">
        <f t="shared" si="6"/>
        <v>0</v>
      </c>
      <c r="L59" s="20">
        <f t="shared" si="3"/>
        <v>0</v>
      </c>
      <c r="M59" s="3">
        <f t="shared" si="7"/>
        <v>0</v>
      </c>
      <c r="N59" s="20"/>
      <c r="O59" s="18">
        <f t="shared" si="8"/>
        <v>0</v>
      </c>
      <c r="P59" s="20">
        <f>IF(O59=2,$B$6*($B$22-$B$9)*$B$14,IF(O59=1,0.75*$B$6*($B$22-$B$9)*$B$14,0))</f>
        <v>0</v>
      </c>
      <c r="Q59" s="3">
        <f>IF(O59=2,$B$25,IF(O59=1,0.8*$B$25,0))</f>
        <v>0</v>
      </c>
    </row>
    <row r="60" spans="1:17" s="18" customFormat="1">
      <c r="A60" s="18">
        <v>33</v>
      </c>
      <c r="B60" s="19" t="str">
        <f t="shared" si="9"/>
        <v xml:space="preserve"> </v>
      </c>
      <c r="C60" s="19" t="str">
        <f t="shared" si="10"/>
        <v xml:space="preserve"> </v>
      </c>
      <c r="D60">
        <v>-2.72048942750685E-2</v>
      </c>
      <c r="E60" s="20">
        <f t="shared" si="0"/>
        <v>14448281.998710375</v>
      </c>
      <c r="F60" s="20">
        <f t="shared" si="4"/>
        <v>62145.945645193067</v>
      </c>
      <c r="G60" s="20">
        <f t="shared" si="1"/>
        <v>75844.498770388818</v>
      </c>
      <c r="H60" s="20" t="str">
        <f t="shared" si="11"/>
        <v xml:space="preserve"> </v>
      </c>
      <c r="I60" s="18">
        <f t="shared" si="12"/>
        <v>0</v>
      </c>
      <c r="J60" s="4">
        <f t="shared" si="5"/>
        <v>0</v>
      </c>
      <c r="K60" s="5">
        <f t="shared" si="6"/>
        <v>0</v>
      </c>
      <c r="L60" s="20">
        <f t="shared" si="3"/>
        <v>0</v>
      </c>
      <c r="M60" s="3">
        <f t="shared" si="7"/>
        <v>0</v>
      </c>
      <c r="N60" s="20"/>
      <c r="O60" s="18">
        <f t="shared" si="8"/>
        <v>0</v>
      </c>
      <c r="P60" s="20">
        <f>IF(O60=2,$B$6*($B$22-$B$9)*$B$14,IF(O60=1,0.75*$B$6*($B$22-$B$9)*$B$14,0))</f>
        <v>0</v>
      </c>
      <c r="Q60" s="3">
        <f>IF(O60=2,$B$25,IF(O60=1,0.8*$B$25,0))</f>
        <v>0</v>
      </c>
    </row>
    <row r="61" spans="1:17" s="18" customFormat="1">
      <c r="A61" s="18">
        <v>34</v>
      </c>
      <c r="B61" s="19" t="str">
        <f t="shared" si="9"/>
        <v xml:space="preserve"> </v>
      </c>
      <c r="C61" s="19" t="str">
        <f t="shared" si="10"/>
        <v xml:space="preserve"> </v>
      </c>
      <c r="D61">
        <v>8.6942192062119707E-3</v>
      </c>
      <c r="E61" s="20">
        <f t="shared" si="0"/>
        <v>14573898.529560331</v>
      </c>
      <c r="F61" s="20">
        <f t="shared" si="4"/>
        <v>63699.594286322885</v>
      </c>
      <c r="G61" s="20">
        <f t="shared" si="1"/>
        <v>77740.611239648526</v>
      </c>
      <c r="H61" s="20" t="str">
        <f t="shared" si="11"/>
        <v xml:space="preserve"> </v>
      </c>
      <c r="I61" s="18">
        <f t="shared" si="12"/>
        <v>0</v>
      </c>
      <c r="J61" s="4">
        <f t="shared" si="5"/>
        <v>0</v>
      </c>
      <c r="K61" s="5">
        <f t="shared" si="6"/>
        <v>0</v>
      </c>
      <c r="L61" s="20">
        <f t="shared" si="3"/>
        <v>0</v>
      </c>
      <c r="M61" s="3">
        <f t="shared" si="7"/>
        <v>0</v>
      </c>
      <c r="N61" s="20"/>
      <c r="O61" s="18">
        <f t="shared" si="8"/>
        <v>0</v>
      </c>
      <c r="P61" s="20">
        <f>IF(O61=2,$B$6*($B$22-$B$9)*$B$14,IF(O61=1,0.75*$B$6*($B$22-$B$9)*$B$14,0))</f>
        <v>0</v>
      </c>
      <c r="Q61" s="3">
        <f>IF(O61=2,$B$25,IF(O61=1,0.8*$B$25,0))</f>
        <v>0</v>
      </c>
    </row>
    <row r="62" spans="1:17" s="18" customFormat="1">
      <c r="A62" s="18">
        <v>35</v>
      </c>
      <c r="B62" s="19" t="str">
        <f t="shared" si="9"/>
        <v xml:space="preserve"> </v>
      </c>
      <c r="C62" s="19" t="str">
        <f t="shared" si="10"/>
        <v xml:space="preserve"> </v>
      </c>
      <c r="D62">
        <v>7.74182276305211E-3</v>
      </c>
      <c r="E62" s="20">
        <f t="shared" si="0"/>
        <v>14686727.068942893</v>
      </c>
      <c r="F62" s="20">
        <f t="shared" si="4"/>
        <v>65292.084143480955</v>
      </c>
      <c r="G62" s="20">
        <f t="shared" si="1"/>
        <v>79684.126520639737</v>
      </c>
      <c r="H62" s="20" t="str">
        <f t="shared" si="11"/>
        <v xml:space="preserve"> </v>
      </c>
      <c r="I62" s="18">
        <f t="shared" si="12"/>
        <v>0</v>
      </c>
      <c r="J62" s="4">
        <f t="shared" si="5"/>
        <v>0</v>
      </c>
      <c r="K62" s="5">
        <f t="shared" si="6"/>
        <v>0</v>
      </c>
      <c r="L62" s="20">
        <f t="shared" si="3"/>
        <v>0</v>
      </c>
      <c r="M62" s="3">
        <f t="shared" si="7"/>
        <v>0</v>
      </c>
      <c r="N62" s="20"/>
      <c r="O62" s="18">
        <f t="shared" si="8"/>
        <v>0</v>
      </c>
      <c r="P62" s="20">
        <f>IF(O62=2,$B$6*($B$22-$B$9)*$B$14,IF(O62=1,0.75*$B$6*($B$22-$B$9)*$B$14,0))</f>
        <v>0</v>
      </c>
      <c r="Q62" s="3">
        <f>IF(O62=2,$B$25,IF(O62=1,0.8*$B$25,0))</f>
        <v>0</v>
      </c>
    </row>
    <row r="63" spans="1:17" s="18" customFormat="1">
      <c r="A63" s="18">
        <v>36</v>
      </c>
      <c r="B63" s="19" t="str">
        <f t="shared" si="9"/>
        <v xml:space="preserve"> </v>
      </c>
      <c r="C63" s="19" t="str">
        <f t="shared" si="10"/>
        <v xml:space="preserve"> </v>
      </c>
      <c r="D63">
        <v>9.1933588414557593E-2</v>
      </c>
      <c r="E63" s="20">
        <f t="shared" si="0"/>
        <v>16036930.590456031</v>
      </c>
      <c r="F63" s="20">
        <f t="shared" si="4"/>
        <v>66924.386247067974</v>
      </c>
      <c r="G63" s="20">
        <f t="shared" si="1"/>
        <v>81676.229683655722</v>
      </c>
      <c r="H63" s="20" t="str">
        <f t="shared" si="11"/>
        <v xml:space="preserve"> </v>
      </c>
      <c r="I63" s="18">
        <f t="shared" si="12"/>
        <v>0</v>
      </c>
      <c r="J63" s="4">
        <f t="shared" si="5"/>
        <v>0</v>
      </c>
      <c r="K63" s="5">
        <f t="shared" si="6"/>
        <v>0</v>
      </c>
      <c r="L63" s="20">
        <f t="shared" si="3"/>
        <v>0</v>
      </c>
      <c r="M63" s="3">
        <f t="shared" si="7"/>
        <v>0</v>
      </c>
      <c r="N63" s="20"/>
      <c r="O63" s="18">
        <f t="shared" si="8"/>
        <v>0</v>
      </c>
      <c r="P63" s="20">
        <f>IF(O63=2,$B$6*($B$22-$B$9)*$B$14,IF(O63=1,0.75*$B$6*($B$22-$B$9)*$B$14,0))</f>
        <v>0</v>
      </c>
      <c r="Q63" s="3">
        <f>IF(O63=2,$B$25,IF(O63=1,0.8*$B$25,0))</f>
        <v>0</v>
      </c>
    </row>
    <row r="64" spans="1:17" s="18" customFormat="1">
      <c r="A64" s="18">
        <v>37</v>
      </c>
      <c r="B64" s="19" t="str">
        <f t="shared" si="9"/>
        <v xml:space="preserve"> </v>
      </c>
      <c r="C64" s="19" t="str">
        <f t="shared" si="10"/>
        <v xml:space="preserve"> </v>
      </c>
      <c r="D64">
        <v>0.19971972416191899</v>
      </c>
      <c r="E64" s="20">
        <f t="shared" si="0"/>
        <v>19239821.944385752</v>
      </c>
      <c r="F64" s="20">
        <f t="shared" si="4"/>
        <v>68597.495903244679</v>
      </c>
      <c r="G64" s="20">
        <f t="shared" si="1"/>
        <v>83718.135425747125</v>
      </c>
      <c r="H64" s="20" t="str">
        <f t="shared" si="11"/>
        <v xml:space="preserve"> </v>
      </c>
      <c r="I64" s="18">
        <f t="shared" si="12"/>
        <v>0</v>
      </c>
      <c r="J64" s="4">
        <f t="shared" si="5"/>
        <v>0</v>
      </c>
      <c r="K64" s="5">
        <f t="shared" si="6"/>
        <v>0</v>
      </c>
      <c r="L64" s="20">
        <f t="shared" si="3"/>
        <v>0</v>
      </c>
      <c r="M64" s="3">
        <f t="shared" si="7"/>
        <v>0</v>
      </c>
      <c r="N64" s="20"/>
      <c r="O64" s="18">
        <f t="shared" si="8"/>
        <v>0</v>
      </c>
      <c r="P64" s="20">
        <f>IF(O64=2,$B$6*($B$22-$B$9)*$B$14,IF(O64=1,0.75*$B$6*($B$22-$B$9)*$B$14,0))</f>
        <v>0</v>
      </c>
      <c r="Q64" s="3">
        <f>IF(O64=2,$B$25,IF(O64=1,0.8*$B$25,0))</f>
        <v>0</v>
      </c>
    </row>
    <row r="65" spans="1:17" s="18" customFormat="1">
      <c r="A65" s="18">
        <v>38</v>
      </c>
      <c r="B65" s="19" t="str">
        <f t="shared" si="9"/>
        <v xml:space="preserve"> </v>
      </c>
      <c r="C65" s="19" t="str">
        <f t="shared" si="10"/>
        <v xml:space="preserve"> </v>
      </c>
      <c r="D65">
        <v>5.7524323304662499E-2</v>
      </c>
      <c r="E65" s="20">
        <f t="shared" si="0"/>
        <v>20346579.682238739</v>
      </c>
      <c r="F65" s="20">
        <f t="shared" si="4"/>
        <v>70312.433300825782</v>
      </c>
      <c r="G65" s="20">
        <f t="shared" si="1"/>
        <v>85811.088811390786</v>
      </c>
      <c r="H65" s="20" t="str">
        <f t="shared" si="11"/>
        <v xml:space="preserve"> </v>
      </c>
      <c r="I65" s="18">
        <f t="shared" si="12"/>
        <v>0</v>
      </c>
      <c r="J65" s="4">
        <f t="shared" si="5"/>
        <v>0</v>
      </c>
      <c r="K65" s="5">
        <f t="shared" si="6"/>
        <v>0</v>
      </c>
      <c r="L65" s="20">
        <f t="shared" si="3"/>
        <v>0</v>
      </c>
      <c r="M65" s="3">
        <f t="shared" si="7"/>
        <v>0</v>
      </c>
      <c r="N65" s="20"/>
      <c r="O65" s="18">
        <f t="shared" si="8"/>
        <v>0</v>
      </c>
      <c r="P65" s="20">
        <f>IF(O65=2,$B$6*($B$22-$B$9)*$B$14,IF(O65=1,0.75*$B$6*($B$22-$B$9)*$B$14,0))</f>
        <v>0</v>
      </c>
      <c r="Q65" s="3">
        <f>IF(O65=2,$B$25,IF(O65=1,0.8*$B$25,0))</f>
        <v>0</v>
      </c>
    </row>
    <row r="66" spans="1:17" s="18" customFormat="1">
      <c r="A66" s="18">
        <v>39</v>
      </c>
      <c r="B66" s="19" t="str">
        <f t="shared" si="9"/>
        <v xml:space="preserve"> </v>
      </c>
      <c r="C66" s="19" t="str">
        <f t="shared" si="10"/>
        <v xml:space="preserve"> </v>
      </c>
      <c r="D66">
        <v>2.1414772868603899E-2</v>
      </c>
      <c r="E66" s="20">
        <f t="shared" si="0"/>
        <v>20782297.064786833</v>
      </c>
      <c r="F66" s="20">
        <f t="shared" si="4"/>
        <v>72070.244133346408</v>
      </c>
      <c r="G66" s="20">
        <f t="shared" si="1"/>
        <v>87956.366031675541</v>
      </c>
      <c r="H66" s="20" t="str">
        <f t="shared" si="11"/>
        <v xml:space="preserve"> </v>
      </c>
      <c r="I66" s="18">
        <f t="shared" si="12"/>
        <v>0</v>
      </c>
      <c r="J66" s="4">
        <f t="shared" si="5"/>
        <v>0</v>
      </c>
      <c r="K66" s="5">
        <f t="shared" si="6"/>
        <v>0</v>
      </c>
      <c r="L66" s="20">
        <f t="shared" si="3"/>
        <v>0</v>
      </c>
      <c r="M66" s="3">
        <f t="shared" si="7"/>
        <v>0</v>
      </c>
      <c r="N66" s="20"/>
      <c r="O66" s="18">
        <f t="shared" si="8"/>
        <v>0</v>
      </c>
      <c r="P66" s="20">
        <f>IF(O66=2,$B$6*($B$22-$B$9)*$B$14,IF(O66=1,0.75*$B$6*($B$22-$B$9)*$B$14,0))</f>
        <v>0</v>
      </c>
      <c r="Q66" s="3">
        <f>IF(O66=2,$B$25,IF(O66=1,0.8*$B$25,0))</f>
        <v>0</v>
      </c>
    </row>
    <row r="67" spans="1:17" s="18" customFormat="1">
      <c r="A67" s="18">
        <v>40</v>
      </c>
      <c r="B67" s="19" t="str">
        <f t="shared" si="9"/>
        <v xml:space="preserve"> </v>
      </c>
      <c r="C67" s="19" t="str">
        <f t="shared" si="10"/>
        <v xml:space="preserve"> </v>
      </c>
      <c r="D67">
        <v>0.15059926476038901</v>
      </c>
      <c r="E67" s="20">
        <f t="shared" si="0"/>
        <v>23912095.722775724</v>
      </c>
      <c r="F67" s="20">
        <f t="shared" si="4"/>
        <v>73872.000236680076</v>
      </c>
      <c r="G67" s="20">
        <f t="shared" si="1"/>
        <v>90155.275182467434</v>
      </c>
      <c r="H67" s="20" t="str">
        <f t="shared" si="11"/>
        <v xml:space="preserve"> </v>
      </c>
      <c r="I67" s="18">
        <f t="shared" si="12"/>
        <v>0</v>
      </c>
      <c r="J67" s="4">
        <f t="shared" si="5"/>
        <v>0</v>
      </c>
      <c r="K67" s="5">
        <f t="shared" si="6"/>
        <v>0</v>
      </c>
      <c r="L67" s="20">
        <f t="shared" si="3"/>
        <v>0</v>
      </c>
      <c r="M67" s="3">
        <f t="shared" si="7"/>
        <v>0</v>
      </c>
      <c r="N67" s="20"/>
      <c r="O67" s="18">
        <f t="shared" si="8"/>
        <v>0</v>
      </c>
      <c r="P67" s="20">
        <f>IF(O67=2,$B$6*($B$22-$B$9)*$B$14,IF(O67=1,0.75*$B$6*($B$22-$B$9)*$B$14,0))</f>
        <v>0</v>
      </c>
      <c r="Q67" s="3">
        <f>IF(O67=2,$B$25,IF(O67=1,0.8*$B$25,0))</f>
        <v>0</v>
      </c>
    </row>
    <row r="68" spans="1:17" s="18" customFormat="1">
      <c r="B68" s="19"/>
      <c r="C68" s="19"/>
      <c r="D68" s="21"/>
      <c r="E68" s="20"/>
      <c r="F68" s="20"/>
      <c r="K68" s="20"/>
      <c r="M68" s="20"/>
      <c r="N68" s="20"/>
    </row>
    <row r="69" spans="1:17" s="18" customFormat="1">
      <c r="B69" s="19"/>
      <c r="C69" s="19"/>
      <c r="D69" s="21"/>
      <c r="E69" s="20"/>
      <c r="F69" s="20"/>
      <c r="K69" s="20"/>
      <c r="M69" s="20"/>
      <c r="N69" s="20"/>
    </row>
    <row r="70" spans="1:17" s="18" customFormat="1">
      <c r="B70" s="19"/>
      <c r="C70" s="19"/>
      <c r="D70" s="21"/>
      <c r="E70" s="20"/>
      <c r="F70" s="20"/>
      <c r="K70" s="20"/>
      <c r="M70" s="20"/>
      <c r="N70" s="20"/>
    </row>
    <row r="71" spans="1:17" s="18" customFormat="1">
      <c r="B71" s="19"/>
      <c r="C71" s="19"/>
      <c r="D71" s="21"/>
      <c r="E71" s="20"/>
      <c r="F71" s="20"/>
      <c r="K71" s="20"/>
      <c r="M71" s="20"/>
      <c r="N71" s="20"/>
    </row>
    <row r="72" spans="1:17" s="18" customFormat="1">
      <c r="B72" s="19"/>
      <c r="C72" s="19"/>
      <c r="D72" s="21"/>
      <c r="E72" s="20"/>
      <c r="F72" s="20"/>
      <c r="K72" s="20"/>
      <c r="M72" s="20"/>
      <c r="N72" s="20"/>
    </row>
    <row r="73" spans="1:17" s="18" customFormat="1">
      <c r="B73" s="19"/>
      <c r="C73" s="19"/>
      <c r="D73" s="21"/>
      <c r="E73" s="20"/>
      <c r="F73" s="20"/>
      <c r="K73" s="20"/>
      <c r="M73" s="20"/>
      <c r="N73" s="20"/>
    </row>
    <row r="74" spans="1:17" s="18" customFormat="1">
      <c r="B74" s="19"/>
      <c r="C74" s="19"/>
      <c r="D74" s="21"/>
      <c r="E74" s="20"/>
      <c r="F74" s="20"/>
      <c r="K74" s="20"/>
      <c r="M74" s="20"/>
      <c r="N74" s="20"/>
    </row>
    <row r="75" spans="1:17" s="18" customFormat="1">
      <c r="B75" s="19"/>
      <c r="C75" s="19"/>
      <c r="D75" s="21"/>
      <c r="E75" s="20"/>
      <c r="F75" s="20"/>
      <c r="K75" s="20"/>
      <c r="M75" s="20"/>
      <c r="N75" s="20"/>
    </row>
    <row r="76" spans="1:17" s="18" customFormat="1">
      <c r="B76" s="19"/>
      <c r="C76" s="19"/>
      <c r="D76" s="21"/>
      <c r="E76" s="20"/>
      <c r="F76" s="20"/>
      <c r="K76" s="20"/>
      <c r="M76" s="20"/>
      <c r="N76" s="20"/>
    </row>
    <row r="77" spans="1:17" s="18" customFormat="1">
      <c r="B77" s="19"/>
      <c r="C77" s="19"/>
      <c r="D77" s="21"/>
      <c r="E77" s="20"/>
      <c r="F77" s="20"/>
      <c r="K77" s="20"/>
      <c r="M77" s="20"/>
      <c r="N77" s="20"/>
    </row>
    <row r="78" spans="1:17" s="18" customFormat="1">
      <c r="B78" s="19"/>
      <c r="C78" s="19"/>
      <c r="D78" s="21"/>
      <c r="E78" s="20"/>
      <c r="F78" s="20"/>
      <c r="K78" s="20"/>
      <c r="M78" s="20"/>
      <c r="N78" s="20"/>
    </row>
    <row r="79" spans="1:17" s="18" customFormat="1">
      <c r="B79" s="19"/>
      <c r="C79" s="19"/>
      <c r="D79" s="21"/>
      <c r="E79" s="20"/>
      <c r="F79" s="20"/>
      <c r="K79" s="20"/>
      <c r="M79" s="20"/>
      <c r="N79" s="20"/>
    </row>
    <row r="80" spans="1:17" s="18" customFormat="1">
      <c r="B80" s="19"/>
      <c r="C80" s="19"/>
      <c r="D80" s="21"/>
      <c r="E80" s="20"/>
      <c r="F80" s="20"/>
      <c r="K80" s="20"/>
      <c r="M80" s="20"/>
      <c r="N80" s="20"/>
    </row>
    <row r="81" spans="2:14" s="18" customFormat="1">
      <c r="B81" s="19"/>
      <c r="C81" s="19"/>
      <c r="D81" s="21"/>
      <c r="E81" s="20"/>
      <c r="F81" s="20"/>
      <c r="K81" s="20"/>
      <c r="M81" s="20"/>
      <c r="N81" s="20"/>
    </row>
    <row r="82" spans="2:14" s="18" customFormat="1">
      <c r="B82" s="19"/>
      <c r="C82" s="19"/>
      <c r="D82" s="21"/>
      <c r="E82" s="20"/>
      <c r="F82" s="20"/>
      <c r="K82" s="20"/>
      <c r="M82" s="20"/>
      <c r="N82" s="20"/>
    </row>
    <row r="83" spans="2:14" s="18" customFormat="1">
      <c r="B83" s="19"/>
      <c r="C83" s="19"/>
      <c r="D83" s="21"/>
      <c r="E83" s="20"/>
      <c r="F83" s="20"/>
      <c r="K83" s="20"/>
      <c r="M83" s="20"/>
      <c r="N83" s="20"/>
    </row>
    <row r="84" spans="2:14" s="18" customFormat="1">
      <c r="B84" s="19"/>
      <c r="C84" s="19"/>
      <c r="D84" s="21"/>
      <c r="E84" s="20"/>
      <c r="F84" s="20"/>
      <c r="K84" s="20"/>
      <c r="M84" s="20"/>
      <c r="N84" s="20"/>
    </row>
    <row r="85" spans="2:14" s="18" customFormat="1">
      <c r="B85" s="19"/>
      <c r="C85" s="19"/>
      <c r="D85" s="21"/>
      <c r="E85" s="20"/>
      <c r="F85" s="20"/>
      <c r="K85" s="20"/>
      <c r="M85" s="20"/>
      <c r="N85" s="20"/>
    </row>
    <row r="86" spans="2:14" s="18" customFormat="1">
      <c r="B86" s="19"/>
      <c r="C86" s="19"/>
      <c r="D86" s="21"/>
      <c r="E86" s="20"/>
      <c r="F86" s="20"/>
      <c r="K86" s="20"/>
      <c r="M86" s="20"/>
      <c r="N86" s="20"/>
    </row>
    <row r="87" spans="2:14" s="18" customFormat="1">
      <c r="B87" s="19"/>
      <c r="C87" s="19"/>
      <c r="D87" s="21"/>
      <c r="E87" s="20"/>
      <c r="F87" s="20"/>
      <c r="K87" s="20"/>
      <c r="M87" s="20"/>
      <c r="N87" s="20"/>
    </row>
    <row r="88" spans="2:14" s="18" customFormat="1">
      <c r="B88" s="19"/>
      <c r="C88" s="19"/>
      <c r="D88" s="21"/>
      <c r="E88" s="20"/>
      <c r="F88" s="20"/>
      <c r="K88" s="20"/>
      <c r="M88" s="20"/>
      <c r="N88" s="20"/>
    </row>
    <row r="89" spans="2:14" s="18" customFormat="1">
      <c r="B89" s="19"/>
      <c r="C89" s="19"/>
      <c r="D89" s="21"/>
      <c r="E89" s="20"/>
      <c r="F89" s="20"/>
      <c r="K89" s="20"/>
      <c r="M89" s="20"/>
      <c r="N89" s="20"/>
    </row>
    <row r="90" spans="2:14" s="18" customFormat="1">
      <c r="B90" s="19"/>
      <c r="C90" s="19"/>
      <c r="D90" s="21"/>
      <c r="E90" s="20"/>
      <c r="F90" s="20"/>
      <c r="K90" s="20"/>
      <c r="M90" s="20"/>
      <c r="N90" s="20"/>
    </row>
    <row r="91" spans="2:14" s="18" customFormat="1">
      <c r="B91" s="19"/>
      <c r="C91" s="19"/>
      <c r="D91" s="21"/>
      <c r="E91" s="20"/>
      <c r="F91" s="20"/>
      <c r="K91" s="20"/>
      <c r="M91" s="20"/>
      <c r="N91" s="20"/>
    </row>
    <row r="92" spans="2:14" s="18" customFormat="1">
      <c r="B92" s="19"/>
      <c r="C92" s="19"/>
      <c r="D92" s="21"/>
      <c r="E92" s="20"/>
      <c r="F92" s="20"/>
      <c r="K92" s="20"/>
      <c r="M92" s="20"/>
      <c r="N92" s="20"/>
    </row>
    <row r="93" spans="2:14" s="18" customFormat="1">
      <c r="B93" s="19"/>
      <c r="C93" s="19"/>
      <c r="D93" s="21"/>
      <c r="E93" s="20"/>
      <c r="F93" s="20"/>
      <c r="K93" s="20"/>
      <c r="M93" s="20"/>
      <c r="N93" s="20"/>
    </row>
    <row r="94" spans="2:14" s="18" customFormat="1">
      <c r="B94" s="19"/>
      <c r="C94" s="19"/>
      <c r="D94" s="21"/>
      <c r="E94" s="20"/>
      <c r="F94" s="20"/>
      <c r="K94" s="20"/>
      <c r="M94" s="20"/>
      <c r="N94" s="20"/>
    </row>
    <row r="95" spans="2:14" s="18" customFormat="1">
      <c r="D95" s="21"/>
      <c r="E95" s="20"/>
      <c r="F95" s="20"/>
      <c r="K95" s="20"/>
      <c r="M95" s="20"/>
      <c r="N95" s="20"/>
    </row>
    <row r="96" spans="2:14" s="18" customFormat="1">
      <c r="D96" s="21"/>
      <c r="E96" s="20"/>
      <c r="F96" s="20"/>
      <c r="K96" s="20"/>
      <c r="M96" s="20"/>
      <c r="N96" s="20"/>
    </row>
    <row r="97" spans="4:14" s="18" customFormat="1">
      <c r="D97" s="21"/>
      <c r="E97" s="20"/>
      <c r="F97" s="20"/>
      <c r="K97" s="20"/>
      <c r="M97" s="20"/>
      <c r="N97" s="20"/>
    </row>
    <row r="98" spans="4:14" s="18" customFormat="1">
      <c r="D98" s="21"/>
      <c r="E98" s="20"/>
      <c r="F98" s="20"/>
      <c r="K98" s="20"/>
      <c r="M98" s="20"/>
      <c r="N98" s="20"/>
    </row>
    <row r="99" spans="4:14" s="18" customFormat="1">
      <c r="D99" s="21"/>
      <c r="E99" s="20"/>
      <c r="F99" s="20"/>
      <c r="K99" s="20"/>
      <c r="M99" s="20"/>
      <c r="N99" s="20"/>
    </row>
    <row r="100" spans="4:14" s="18" customFormat="1">
      <c r="D100" s="21"/>
      <c r="E100" s="20"/>
      <c r="F100" s="20"/>
      <c r="K100" s="20"/>
      <c r="M100" s="20"/>
      <c r="N100" s="20"/>
    </row>
    <row r="101" spans="4:14" s="18" customFormat="1">
      <c r="D101" s="21"/>
      <c r="E101" s="20"/>
      <c r="F101" s="20"/>
      <c r="K101" s="20"/>
      <c r="M101" s="20"/>
      <c r="N101" s="20"/>
    </row>
    <row r="102" spans="4:14" s="18" customFormat="1">
      <c r="D102" s="21"/>
      <c r="E102" s="20"/>
      <c r="F102" s="20"/>
      <c r="K102" s="20"/>
      <c r="M102" s="20"/>
      <c r="N102" s="20"/>
    </row>
    <row r="103" spans="4:14" s="18" customFormat="1">
      <c r="D103" s="21"/>
      <c r="E103" s="20"/>
      <c r="F103" s="20"/>
      <c r="K103" s="20"/>
      <c r="M103" s="20"/>
      <c r="N103" s="20"/>
    </row>
    <row r="104" spans="4:14" s="18" customFormat="1">
      <c r="D104" s="21"/>
      <c r="E104" s="20"/>
      <c r="F104" s="20"/>
      <c r="K104" s="20"/>
      <c r="M104" s="20"/>
      <c r="N104" s="20"/>
    </row>
    <row r="105" spans="4:14" s="18" customFormat="1">
      <c r="D105" s="21"/>
      <c r="E105" s="20"/>
      <c r="F105" s="20"/>
      <c r="K105" s="20"/>
      <c r="M105" s="20"/>
      <c r="N105" s="20"/>
    </row>
    <row r="106" spans="4:14" s="18" customFormat="1">
      <c r="D106" s="21"/>
      <c r="E106" s="20"/>
      <c r="F106" s="20"/>
      <c r="K106" s="20"/>
      <c r="M106" s="20"/>
      <c r="N106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Cotton</dc:creator>
  <cp:lastModifiedBy>Dirk Cotton</cp:lastModifiedBy>
  <dcterms:created xsi:type="dcterms:W3CDTF">2016-12-11T19:44:57Z</dcterms:created>
  <dcterms:modified xsi:type="dcterms:W3CDTF">2016-12-19T01:32:08Z</dcterms:modified>
</cp:coreProperties>
</file>