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3200" yWindow="280" windowWidth="27480" windowHeight="19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7" i="1" l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Q28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O28" i="1"/>
  <c r="F28" i="1"/>
  <c r="G28" i="1"/>
  <c r="H28" i="1"/>
  <c r="P28" i="1"/>
  <c r="J28" i="1"/>
  <c r="E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F41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H67" i="1"/>
  <c r="O67" i="1"/>
  <c r="P67" i="1"/>
  <c r="J67" i="1"/>
  <c r="L67" i="1"/>
  <c r="Q67" i="1"/>
  <c r="M67" i="1"/>
  <c r="H66" i="1"/>
  <c r="O66" i="1"/>
  <c r="P66" i="1"/>
  <c r="J66" i="1"/>
  <c r="L66" i="1"/>
  <c r="Q66" i="1"/>
  <c r="M66" i="1"/>
  <c r="H65" i="1"/>
  <c r="O65" i="1"/>
  <c r="P65" i="1"/>
  <c r="J65" i="1"/>
  <c r="L65" i="1"/>
  <c r="Q65" i="1"/>
  <c r="M65" i="1"/>
  <c r="H64" i="1"/>
  <c r="O64" i="1"/>
  <c r="P64" i="1"/>
  <c r="J64" i="1"/>
  <c r="L64" i="1"/>
  <c r="Q64" i="1"/>
  <c r="M64" i="1"/>
  <c r="H63" i="1"/>
  <c r="O63" i="1"/>
  <c r="P63" i="1"/>
  <c r="J63" i="1"/>
  <c r="L63" i="1"/>
  <c r="Q63" i="1"/>
  <c r="M63" i="1"/>
  <c r="H62" i="1"/>
  <c r="O62" i="1"/>
  <c r="P62" i="1"/>
  <c r="J62" i="1"/>
  <c r="L62" i="1"/>
  <c r="Q62" i="1"/>
  <c r="M62" i="1"/>
  <c r="H61" i="1"/>
  <c r="O61" i="1"/>
  <c r="P61" i="1"/>
  <c r="J61" i="1"/>
  <c r="L61" i="1"/>
  <c r="Q61" i="1"/>
  <c r="M61" i="1"/>
  <c r="H60" i="1"/>
  <c r="O60" i="1"/>
  <c r="P60" i="1"/>
  <c r="J60" i="1"/>
  <c r="L60" i="1"/>
  <c r="Q60" i="1"/>
  <c r="M60" i="1"/>
  <c r="H59" i="1"/>
  <c r="O59" i="1"/>
  <c r="P59" i="1"/>
  <c r="J59" i="1"/>
  <c r="L59" i="1"/>
  <c r="Q59" i="1"/>
  <c r="M59" i="1"/>
  <c r="H58" i="1"/>
  <c r="O58" i="1"/>
  <c r="P58" i="1"/>
  <c r="J58" i="1"/>
  <c r="L58" i="1"/>
  <c r="Q58" i="1"/>
  <c r="M58" i="1"/>
  <c r="O57" i="1"/>
  <c r="H57" i="1"/>
  <c r="P57" i="1"/>
  <c r="J57" i="1"/>
  <c r="L57" i="1"/>
  <c r="Q57" i="1"/>
  <c r="M57" i="1"/>
  <c r="O56" i="1"/>
  <c r="H56" i="1"/>
  <c r="P56" i="1"/>
  <c r="J56" i="1"/>
  <c r="L56" i="1"/>
  <c r="Q56" i="1"/>
  <c r="M56" i="1"/>
  <c r="O55" i="1"/>
  <c r="H55" i="1"/>
  <c r="P55" i="1"/>
  <c r="J55" i="1"/>
  <c r="L55" i="1"/>
  <c r="Q55" i="1"/>
  <c r="M55" i="1"/>
  <c r="O54" i="1"/>
  <c r="H54" i="1"/>
  <c r="P54" i="1"/>
  <c r="J54" i="1"/>
  <c r="L54" i="1"/>
  <c r="Q54" i="1"/>
  <c r="M54" i="1"/>
  <c r="O53" i="1"/>
  <c r="H53" i="1"/>
  <c r="P53" i="1"/>
  <c r="J53" i="1"/>
  <c r="L53" i="1"/>
  <c r="Q53" i="1"/>
  <c r="M53" i="1"/>
  <c r="O52" i="1"/>
  <c r="H52" i="1"/>
  <c r="P52" i="1"/>
  <c r="J52" i="1"/>
  <c r="L52" i="1"/>
  <c r="Q52" i="1"/>
  <c r="M52" i="1"/>
  <c r="O51" i="1"/>
  <c r="F51" i="1"/>
  <c r="G51" i="1"/>
  <c r="H51" i="1"/>
  <c r="P51" i="1"/>
  <c r="J51" i="1"/>
  <c r="L28" i="1"/>
  <c r="M28" i="1"/>
  <c r="E28" i="1"/>
  <c r="O29" i="1"/>
  <c r="F29" i="1"/>
  <c r="G29" i="1"/>
  <c r="H29" i="1"/>
  <c r="P29" i="1"/>
  <c r="J29" i="1"/>
  <c r="L29" i="1"/>
  <c r="M29" i="1"/>
  <c r="E29" i="1"/>
  <c r="O30" i="1"/>
  <c r="F30" i="1"/>
  <c r="G30" i="1"/>
  <c r="H30" i="1"/>
  <c r="P30" i="1"/>
  <c r="J30" i="1"/>
  <c r="L30" i="1"/>
  <c r="M30" i="1"/>
  <c r="E30" i="1"/>
  <c r="O31" i="1"/>
  <c r="F31" i="1"/>
  <c r="G31" i="1"/>
  <c r="H31" i="1"/>
  <c r="P31" i="1"/>
  <c r="J31" i="1"/>
  <c r="L31" i="1"/>
  <c r="M31" i="1"/>
  <c r="E31" i="1"/>
  <c r="O32" i="1"/>
  <c r="F32" i="1"/>
  <c r="G32" i="1"/>
  <c r="H32" i="1"/>
  <c r="P32" i="1"/>
  <c r="J32" i="1"/>
  <c r="L32" i="1"/>
  <c r="M32" i="1"/>
  <c r="E32" i="1"/>
  <c r="O33" i="1"/>
  <c r="F33" i="1"/>
  <c r="G33" i="1"/>
  <c r="H33" i="1"/>
  <c r="P33" i="1"/>
  <c r="J33" i="1"/>
  <c r="L33" i="1"/>
  <c r="M33" i="1"/>
  <c r="E33" i="1"/>
  <c r="O34" i="1"/>
  <c r="F34" i="1"/>
  <c r="G34" i="1"/>
  <c r="H34" i="1"/>
  <c r="P34" i="1"/>
  <c r="J34" i="1"/>
  <c r="L34" i="1"/>
  <c r="M34" i="1"/>
  <c r="E34" i="1"/>
  <c r="O35" i="1"/>
  <c r="F35" i="1"/>
  <c r="G35" i="1"/>
  <c r="H35" i="1"/>
  <c r="P35" i="1"/>
  <c r="J35" i="1"/>
  <c r="L35" i="1"/>
  <c r="M35" i="1"/>
  <c r="E35" i="1"/>
  <c r="O36" i="1"/>
  <c r="F36" i="1"/>
  <c r="G36" i="1"/>
  <c r="H36" i="1"/>
  <c r="P36" i="1"/>
  <c r="J36" i="1"/>
  <c r="L36" i="1"/>
  <c r="M36" i="1"/>
  <c r="E36" i="1"/>
  <c r="O37" i="1"/>
  <c r="F37" i="1"/>
  <c r="G37" i="1"/>
  <c r="H37" i="1"/>
  <c r="P37" i="1"/>
  <c r="J37" i="1"/>
  <c r="L37" i="1"/>
  <c r="M37" i="1"/>
  <c r="E37" i="1"/>
  <c r="O38" i="1"/>
  <c r="F38" i="1"/>
  <c r="G38" i="1"/>
  <c r="H38" i="1"/>
  <c r="P38" i="1"/>
  <c r="J38" i="1"/>
  <c r="L38" i="1"/>
  <c r="M38" i="1"/>
  <c r="E38" i="1"/>
  <c r="O39" i="1"/>
  <c r="F39" i="1"/>
  <c r="G39" i="1"/>
  <c r="H39" i="1"/>
  <c r="P39" i="1"/>
  <c r="J39" i="1"/>
  <c r="L39" i="1"/>
  <c r="M39" i="1"/>
  <c r="E39" i="1"/>
  <c r="O40" i="1"/>
  <c r="F40" i="1"/>
  <c r="G40" i="1"/>
  <c r="H40" i="1"/>
  <c r="P40" i="1"/>
  <c r="J40" i="1"/>
  <c r="L40" i="1"/>
  <c r="M40" i="1"/>
  <c r="E40" i="1"/>
  <c r="O41" i="1"/>
  <c r="G41" i="1"/>
  <c r="H41" i="1"/>
  <c r="P41" i="1"/>
  <c r="J41" i="1"/>
  <c r="L41" i="1"/>
  <c r="M41" i="1"/>
  <c r="E41" i="1"/>
  <c r="O42" i="1"/>
  <c r="F42" i="1"/>
  <c r="G42" i="1"/>
  <c r="H42" i="1"/>
  <c r="P42" i="1"/>
  <c r="J42" i="1"/>
  <c r="L42" i="1"/>
  <c r="M42" i="1"/>
  <c r="E42" i="1"/>
  <c r="O43" i="1"/>
  <c r="F43" i="1"/>
  <c r="G43" i="1"/>
  <c r="H43" i="1"/>
  <c r="P43" i="1"/>
  <c r="J43" i="1"/>
  <c r="L43" i="1"/>
  <c r="M43" i="1"/>
  <c r="E43" i="1"/>
  <c r="O44" i="1"/>
  <c r="F44" i="1"/>
  <c r="G44" i="1"/>
  <c r="H44" i="1"/>
  <c r="P44" i="1"/>
  <c r="J44" i="1"/>
  <c r="L44" i="1"/>
  <c r="M44" i="1"/>
  <c r="E44" i="1"/>
  <c r="O45" i="1"/>
  <c r="F45" i="1"/>
  <c r="G45" i="1"/>
  <c r="H45" i="1"/>
  <c r="P45" i="1"/>
  <c r="J45" i="1"/>
  <c r="L45" i="1"/>
  <c r="M45" i="1"/>
  <c r="E45" i="1"/>
  <c r="O46" i="1"/>
  <c r="F46" i="1"/>
  <c r="G46" i="1"/>
  <c r="H46" i="1"/>
  <c r="P46" i="1"/>
  <c r="J46" i="1"/>
  <c r="L46" i="1"/>
  <c r="M46" i="1"/>
  <c r="E46" i="1"/>
  <c r="O47" i="1"/>
  <c r="F47" i="1"/>
  <c r="G47" i="1"/>
  <c r="H47" i="1"/>
  <c r="P47" i="1"/>
  <c r="J47" i="1"/>
  <c r="L47" i="1"/>
  <c r="M47" i="1"/>
  <c r="E47" i="1"/>
  <c r="O48" i="1"/>
  <c r="F48" i="1"/>
  <c r="G48" i="1"/>
  <c r="H48" i="1"/>
  <c r="P48" i="1"/>
  <c r="J48" i="1"/>
  <c r="L48" i="1"/>
  <c r="M48" i="1"/>
  <c r="E48" i="1"/>
  <c r="O49" i="1"/>
  <c r="F49" i="1"/>
  <c r="G49" i="1"/>
  <c r="H49" i="1"/>
  <c r="P49" i="1"/>
  <c r="J49" i="1"/>
  <c r="L49" i="1"/>
  <c r="M49" i="1"/>
  <c r="E49" i="1"/>
  <c r="O50" i="1"/>
  <c r="F50" i="1"/>
  <c r="G50" i="1"/>
  <c r="H50" i="1"/>
  <c r="P50" i="1"/>
  <c r="J50" i="1"/>
  <c r="L50" i="1"/>
  <c r="M50" i="1"/>
  <c r="E50" i="1"/>
  <c r="L51" i="1"/>
  <c r="M51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S35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</calcChain>
</file>

<file path=xl/sharedStrings.xml><?xml version="1.0" encoding="utf-8"?>
<sst xmlns="http://schemas.openxmlformats.org/spreadsheetml/2006/main" count="59" uniqueCount="49">
  <si>
    <t>scenario</t>
  </si>
  <si>
    <t>Female Death Age</t>
  </si>
  <si>
    <t>Equity alloc</t>
  </si>
  <si>
    <t>annual Spend Percent</t>
  </si>
  <si>
    <t>percentAnnuity</t>
  </si>
  <si>
    <t xml:space="preserve">annualReturn </t>
  </si>
  <si>
    <t>sigma50</t>
  </si>
  <si>
    <t>QLAC</t>
  </si>
  <si>
    <t>vcSSclaim Age</t>
  </si>
  <si>
    <t>vcSSBenefit</t>
  </si>
  <si>
    <t>dcSSclaim Age</t>
  </si>
  <si>
    <t>dcSSBenefit</t>
  </si>
  <si>
    <t>Market Return</t>
  </si>
  <si>
    <t>Year</t>
  </si>
  <si>
    <t>Portfolio Value</t>
  </si>
  <si>
    <t>Annuity</t>
  </si>
  <si>
    <t>Portfolio Spend</t>
  </si>
  <si>
    <t>VC Age</t>
  </si>
  <si>
    <t>QLAC Payout</t>
  </si>
  <si>
    <t>Annuity Payout</t>
  </si>
  <si>
    <t>Total Spend</t>
  </si>
  <si>
    <t>Male Death Age</t>
  </si>
  <si>
    <t>inflation</t>
  </si>
  <si>
    <t>Household SS Benefit</t>
  </si>
  <si>
    <t>Initial Portfolio Value</t>
  </si>
  <si>
    <t>combYrs</t>
  </si>
  <si>
    <t>Reinvest Excess Spend</t>
  </si>
  <si>
    <t>Alive</t>
  </si>
  <si>
    <t>VC SS if alive</t>
  </si>
  <si>
    <t>DC SS if alive</t>
  </si>
  <si>
    <t>Unmet Spending Year</t>
  </si>
  <si>
    <t>Desired Spend</t>
  </si>
  <si>
    <t>maleDeathAge</t>
  </si>
  <si>
    <t>femaleDeathAge</t>
  </si>
  <si>
    <t>equityAlloc</t>
  </si>
  <si>
    <t>annualSpendPercent</t>
  </si>
  <si>
    <t>annualReturn</t>
  </si>
  <si>
    <t>sigma50yr</t>
  </si>
  <si>
    <t>qLAC</t>
  </si>
  <si>
    <t>vcSSclaimAge</t>
  </si>
  <si>
    <t>dcSSclaimAge</t>
  </si>
  <si>
    <t>annuityPayoutPc</t>
  </si>
  <si>
    <t>qLACpayoutPc</t>
  </si>
  <si>
    <t>unmetSpend</t>
  </si>
  <si>
    <t>tpv</t>
  </si>
  <si>
    <t>geoMean</t>
  </si>
  <si>
    <t>portfolio</t>
  </si>
  <si>
    <t>desiredAnnualSpending</t>
  </si>
  <si>
    <t>DC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</si>
</sst>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249977111117893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1" applyNumberFormat="1" applyFont="1" applyFill="1"/>
    <xf numFmtId="164" fontId="0" fillId="0" borderId="0" xfId="0" applyNumberFormat="1" applyFill="1"/>
    <xf numFmtId="164" fontId="7" fillId="0" borderId="0" xfId="0" applyNumberFormat="1" applyFont="1" applyFill="1" applyAlignment="1">
      <alignment horizontal="center"/>
    </xf>
    <xf numFmtId="165" fontId="0" fillId="0" borderId="0" xfId="1" applyNumberFormat="1" applyFont="1" applyFill="1"/>
    <xf numFmtId="11" fontId="0" fillId="0" borderId="0" xfId="0" applyNumberFormat="1" applyFill="1"/>
    <xf numFmtId="164" fontId="2" fillId="0" borderId="0" xfId="1" applyNumberFormat="1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165" fontId="2" fillId="0" borderId="0" xfId="1" applyNumberFormat="1" applyFont="1" applyFill="1" applyAlignment="1">
      <alignment wrapText="1"/>
    </xf>
    <xf numFmtId="164" fontId="1" fillId="0" borderId="0" xfId="1" applyNumberFormat="1" applyFont="1" applyFill="1" applyAlignment="1">
      <alignment wrapText="1"/>
    </xf>
    <xf numFmtId="164" fontId="2" fillId="0" borderId="0" xfId="1" applyNumberFormat="1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164" fontId="6" fillId="0" borderId="0" xfId="1" applyNumberFormat="1" applyFont="1" applyFill="1"/>
    <xf numFmtId="164" fontId="6" fillId="0" borderId="0" xfId="0" applyNumberFormat="1" applyFon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164" fontId="5" fillId="0" borderId="0" xfId="1" applyNumberFormat="1" applyFont="1" applyFill="1"/>
    <xf numFmtId="165" fontId="5" fillId="0" borderId="0" xfId="1" applyNumberFormat="1" applyFont="1" applyFill="1"/>
  </cellXfs>
  <cellStyles count="29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"/>
  <sheetViews>
    <sheetView tabSelected="1" showRuler="0" topLeftCell="A4" workbookViewId="0">
      <selection activeCell="E51" sqref="E51"/>
    </sheetView>
  </sheetViews>
  <sheetFormatPr baseColWidth="10" defaultRowHeight="15" x14ac:dyDescent="0"/>
  <cols>
    <col min="1" max="1" width="19" style="1" customWidth="1"/>
    <col min="2" max="2" width="13.1640625" style="1" bestFit="1" customWidth="1"/>
    <col min="3" max="3" width="10.83203125" style="1" customWidth="1"/>
    <col min="4" max="4" width="15.33203125" style="6" customWidth="1"/>
    <col min="5" max="5" width="13.6640625" style="3" customWidth="1"/>
    <col min="6" max="6" width="12.5" style="3" bestFit="1" customWidth="1"/>
    <col min="7" max="10" width="10.83203125" style="1"/>
    <col min="11" max="11" width="15" style="3" customWidth="1"/>
    <col min="12" max="12" width="10.83203125" style="1"/>
    <col min="13" max="13" width="12.33203125" style="3" customWidth="1"/>
    <col min="14" max="14" width="10.83203125" style="3"/>
    <col min="15" max="16384" width="10.83203125" style="1"/>
  </cols>
  <sheetData>
    <row r="1" spans="1:14">
      <c r="A1" s="1" t="s">
        <v>0</v>
      </c>
      <c r="B1" s="1">
        <v>100</v>
      </c>
      <c r="D1" s="1" t="s">
        <v>0</v>
      </c>
      <c r="E1" s="1">
        <v>100</v>
      </c>
    </row>
    <row r="2" spans="1:14">
      <c r="A2" s="1" t="s">
        <v>21</v>
      </c>
      <c r="B2" s="1">
        <v>89</v>
      </c>
      <c r="D2" s="1" t="s">
        <v>32</v>
      </c>
      <c r="E2" s="1">
        <v>89</v>
      </c>
      <c r="K2" s="1"/>
      <c r="N2" s="1"/>
    </row>
    <row r="3" spans="1:14">
      <c r="A3" s="1" t="s">
        <v>1</v>
      </c>
      <c r="B3" s="1">
        <v>86</v>
      </c>
      <c r="D3" s="1" t="s">
        <v>33</v>
      </c>
      <c r="E3" s="1">
        <v>86</v>
      </c>
    </row>
    <row r="4" spans="1:14">
      <c r="A4" s="1" t="s">
        <v>2</v>
      </c>
      <c r="B4" s="1">
        <v>0.3</v>
      </c>
      <c r="D4" s="1" t="s">
        <v>34</v>
      </c>
      <c r="E4" s="1">
        <v>0.3</v>
      </c>
    </row>
    <row r="5" spans="1:14">
      <c r="A5" s="1" t="s">
        <v>3</v>
      </c>
      <c r="B5" s="1">
        <v>0.05</v>
      </c>
      <c r="D5" s="1" t="s">
        <v>35</v>
      </c>
      <c r="E5" s="1">
        <v>0.05</v>
      </c>
    </row>
    <row r="6" spans="1:14">
      <c r="A6" s="1" t="s">
        <v>4</v>
      </c>
      <c r="B6" s="1">
        <v>0.1</v>
      </c>
      <c r="D6" s="1" t="s">
        <v>4</v>
      </c>
      <c r="E6" s="1">
        <v>0.1</v>
      </c>
    </row>
    <row r="7" spans="1:14">
      <c r="A7" s="1" t="s">
        <v>5</v>
      </c>
      <c r="B7" s="1">
        <v>0.10772060698557</v>
      </c>
      <c r="D7" s="1" t="s">
        <v>36</v>
      </c>
      <c r="E7" s="1">
        <v>0.10772060698557</v>
      </c>
    </row>
    <row r="8" spans="1:14">
      <c r="A8" s="1" t="s">
        <v>6</v>
      </c>
      <c r="B8" s="1">
        <v>5.5599999999999997E-2</v>
      </c>
      <c r="D8" s="1" t="s">
        <v>37</v>
      </c>
      <c r="E8" s="1">
        <v>5.5599999999999997E-2</v>
      </c>
    </row>
    <row r="9" spans="1:14">
      <c r="A9" s="1" t="s">
        <v>7</v>
      </c>
      <c r="B9" s="7">
        <v>100000</v>
      </c>
      <c r="D9" s="1" t="s">
        <v>38</v>
      </c>
      <c r="E9" s="7">
        <v>100000</v>
      </c>
    </row>
    <row r="10" spans="1:14">
      <c r="A10" s="1" t="s">
        <v>8</v>
      </c>
      <c r="B10" s="1">
        <v>67</v>
      </c>
      <c r="D10" s="1" t="s">
        <v>39</v>
      </c>
      <c r="E10" s="1">
        <v>67</v>
      </c>
    </row>
    <row r="11" spans="1:14">
      <c r="A11" s="1" t="s">
        <v>9</v>
      </c>
      <c r="B11" s="1">
        <v>26304</v>
      </c>
      <c r="D11" s="1" t="s">
        <v>9</v>
      </c>
      <c r="E11" s="1">
        <v>26304</v>
      </c>
    </row>
    <row r="12" spans="1:14">
      <c r="A12" s="1" t="s">
        <v>10</v>
      </c>
      <c r="B12" s="1">
        <v>67</v>
      </c>
      <c r="D12" s="1" t="s">
        <v>40</v>
      </c>
      <c r="E12" s="1">
        <v>67</v>
      </c>
    </row>
    <row r="13" spans="1:14">
      <c r="A13" s="1" t="s">
        <v>11</v>
      </c>
      <c r="B13" s="1">
        <v>32112</v>
      </c>
      <c r="D13" s="1" t="s">
        <v>11</v>
      </c>
      <c r="E13" s="1">
        <v>32112</v>
      </c>
    </row>
    <row r="14" spans="1:14">
      <c r="A14" s="1" t="s">
        <v>19</v>
      </c>
      <c r="B14" s="1">
        <v>0.05</v>
      </c>
      <c r="D14" s="1" t="s">
        <v>41</v>
      </c>
      <c r="E14" s="1">
        <v>0.05</v>
      </c>
    </row>
    <row r="15" spans="1:14">
      <c r="A15" s="1" t="s">
        <v>18</v>
      </c>
      <c r="B15" s="1">
        <v>0.05</v>
      </c>
      <c r="D15" s="1" t="s">
        <v>42</v>
      </c>
      <c r="E15" s="1">
        <v>0.05</v>
      </c>
    </row>
    <row r="16" spans="1:14">
      <c r="A16" s="1" t="s">
        <v>22</v>
      </c>
      <c r="B16" s="1">
        <v>2.5000000000000001E-2</v>
      </c>
      <c r="D16" s="1" t="s">
        <v>22</v>
      </c>
      <c r="E16" s="1">
        <v>2.5000000000000001E-2</v>
      </c>
    </row>
    <row r="17" spans="1:17">
      <c r="A17" s="1" t="s">
        <v>25</v>
      </c>
      <c r="B17" s="1">
        <v>45</v>
      </c>
      <c r="D17" s="1" t="s">
        <v>25</v>
      </c>
      <c r="E17" s="1">
        <v>45</v>
      </c>
    </row>
    <row r="18" spans="1:17">
      <c r="A18" s="1" t="s">
        <v>30</v>
      </c>
      <c r="B18" s="1">
        <v>0</v>
      </c>
      <c r="D18" s="1" t="s">
        <v>43</v>
      </c>
      <c r="E18" s="1">
        <v>0</v>
      </c>
    </row>
    <row r="19" spans="1:17">
      <c r="A19" s="1" t="s">
        <v>44</v>
      </c>
      <c r="B19" s="1">
        <v>4495500.5680035101</v>
      </c>
      <c r="C19" s="7"/>
      <c r="D19" s="1" t="s">
        <v>44</v>
      </c>
      <c r="E19" s="1">
        <v>4495500.5680035101</v>
      </c>
    </row>
    <row r="20" spans="1:17">
      <c r="A20" s="1" t="s">
        <v>45</v>
      </c>
      <c r="B20" s="1">
        <v>2.9681463729114101E-2</v>
      </c>
      <c r="D20" s="1" t="s">
        <v>45</v>
      </c>
      <c r="E20" s="1">
        <v>2.9681463729114101E-2</v>
      </c>
    </row>
    <row r="21" spans="1:17">
      <c r="A21" s="1" t="s">
        <v>24</v>
      </c>
      <c r="B21" s="7">
        <v>4000000</v>
      </c>
      <c r="D21" s="1" t="s">
        <v>46</v>
      </c>
      <c r="E21" s="7">
        <v>4000000</v>
      </c>
    </row>
    <row r="22" spans="1:17">
      <c r="A22" s="1" t="s">
        <v>47</v>
      </c>
      <c r="B22" s="1">
        <v>200000</v>
      </c>
      <c r="E22" s="1">
        <v>112000</v>
      </c>
    </row>
    <row r="25" spans="1:17">
      <c r="B25" s="1">
        <v>112000</v>
      </c>
    </row>
    <row r="26" spans="1:17">
      <c r="E26" s="8" t="s">
        <v>14</v>
      </c>
    </row>
    <row r="27" spans="1:17" s="9" customFormat="1" ht="30">
      <c r="A27" s="9" t="s">
        <v>13</v>
      </c>
      <c r="B27" s="10" t="s">
        <v>48</v>
      </c>
      <c r="C27" s="10" t="s">
        <v>17</v>
      </c>
      <c r="D27" s="11" t="s">
        <v>12</v>
      </c>
      <c r="E27" s="12">
        <f>$B$21-$B$9-($B$6*($B$21-$B$9))</f>
        <v>3510000</v>
      </c>
      <c r="F27" s="13" t="s">
        <v>28</v>
      </c>
      <c r="G27" s="9" t="s">
        <v>29</v>
      </c>
      <c r="H27" s="9" t="s">
        <v>23</v>
      </c>
      <c r="I27" s="9" t="s">
        <v>7</v>
      </c>
      <c r="J27" s="9" t="s">
        <v>15</v>
      </c>
      <c r="K27" s="13" t="s">
        <v>16</v>
      </c>
      <c r="L27" s="9" t="s">
        <v>20</v>
      </c>
      <c r="M27" s="13" t="s">
        <v>26</v>
      </c>
      <c r="N27" s="13"/>
      <c r="O27" s="9" t="s">
        <v>27</v>
      </c>
      <c r="P27" s="9" t="s">
        <v>19</v>
      </c>
      <c r="Q27" s="9" t="s">
        <v>31</v>
      </c>
    </row>
    <row r="28" spans="1:17">
      <c r="A28" s="1">
        <v>1</v>
      </c>
      <c r="B28" s="2">
        <v>65</v>
      </c>
      <c r="C28" s="2">
        <v>67</v>
      </c>
      <c r="D28" s="1">
        <v>8.2148574754026801E-2</v>
      </c>
      <c r="E28" s="3">
        <f t="shared" ref="E28:E67" si="0">(E27-K28+MAX(0,M28))*(1+D28)</f>
        <v>3631478.515753862</v>
      </c>
      <c r="F28" s="3">
        <f>IF(C28&gt;=$B$10,$B$11*(1+$B$16)^(A28-1),0)</f>
        <v>26304</v>
      </c>
      <c r="G28" s="3">
        <f t="shared" ref="G28:G67" si="1">IF(B28&gt;=$B$12,$B$13*(1+$B$16)^(A28-1),0)</f>
        <v>0</v>
      </c>
      <c r="H28" s="3">
        <f t="shared" ref="H28:H34" si="2">IF(AND(B28&lt;&gt;" ",C28&lt;&gt;" "),F28+G28,IF(AND(B28=" ",C28=" ")," ",MAX(F28,G28)))</f>
        <v>26304</v>
      </c>
      <c r="J28" s="4">
        <f>P28</f>
        <v>19500</v>
      </c>
      <c r="K28" s="5">
        <f>MAX(0,$Q28-SUM(H28:J28))</f>
        <v>154196</v>
      </c>
      <c r="L28" s="3">
        <f t="shared" ref="L28:L67" si="3">SUM(H28:K28)</f>
        <v>200000</v>
      </c>
      <c r="M28" s="3">
        <f>MAX(0,L28-Q28,0)</f>
        <v>0</v>
      </c>
      <c r="O28" s="1">
        <f>IF(AND(B28&lt;&gt;" ",C28&lt;&gt;" "),2,IF(OR(B28&lt;&gt;" ",C28&lt;&gt;" "),1,0))</f>
        <v>2</v>
      </c>
      <c r="P28" s="3">
        <f>IF(O28=2,$B$6*($B$21-$B$9)*$B$14,IF(O28=1,0.75*$B$6*($B$21-$B$9)*$B$14,0))</f>
        <v>19500</v>
      </c>
      <c r="Q28" s="3">
        <f>IF(O28=2,$B$22,IF(O28=1,0.8*$B$22,0))</f>
        <v>200000</v>
      </c>
    </row>
    <row r="29" spans="1:17">
      <c r="A29" s="1">
        <v>2</v>
      </c>
      <c r="B29" s="2">
        <f>IF(B28&lt;$B$2-1,B28+1," ")</f>
        <v>66</v>
      </c>
      <c r="C29" s="2">
        <f>IF(C28&lt;=$B$3-2,C28+1," ")</f>
        <v>68</v>
      </c>
      <c r="D29" s="1">
        <v>-1.28621718991413E-2</v>
      </c>
      <c r="E29" s="3">
        <f t="shared" si="0"/>
        <v>3433206.2521301163</v>
      </c>
      <c r="F29" s="3">
        <f t="shared" ref="F29:F67" si="4">IF(C29&gt;=$B$10,$B$11*(1+$B$16)^(A29-1),0)</f>
        <v>26961.599999999999</v>
      </c>
      <c r="G29" s="3">
        <f t="shared" si="1"/>
        <v>0</v>
      </c>
      <c r="H29" s="3">
        <f t="shared" si="2"/>
        <v>26961.599999999999</v>
      </c>
      <c r="J29" s="4">
        <f t="shared" ref="J29:J67" si="5">P29</f>
        <v>19500</v>
      </c>
      <c r="K29" s="5">
        <f t="shared" ref="K29:K67" si="6">MAX(0,$Q29-SUM(H29:J29))</f>
        <v>153538.4</v>
      </c>
      <c r="L29" s="3">
        <f t="shared" si="3"/>
        <v>200000</v>
      </c>
      <c r="M29" s="3">
        <f t="shared" ref="M29:M67" si="7">MAX(0,L29-Q29,0)</f>
        <v>0</v>
      </c>
      <c r="O29" s="1">
        <f t="shared" ref="O29:O67" si="8">IF(AND(B29&lt;&gt;" ",C29&lt;&gt;" "),2,IF(OR(B29&lt;&gt;" ",C29&lt;&gt;" "),1,0))</f>
        <v>2</v>
      </c>
      <c r="P29" s="3">
        <f>IF(O29=2,$B$6*($B$21-$B$9)*$B$14,IF(O29=1,0.75*$B$6*($B$21-$B$9)*$B$14,0))</f>
        <v>19500</v>
      </c>
      <c r="Q29" s="3">
        <f>IF(O29=2,$B$22,IF(O29=1,0.8*$B$22,0))</f>
        <v>200000</v>
      </c>
    </row>
    <row r="30" spans="1:17">
      <c r="A30" s="1">
        <v>3</v>
      </c>
      <c r="B30" s="2">
        <f t="shared" ref="B30:B67" si="9">IF(B29&lt;$B$2-1,B29+1," ")</f>
        <v>67</v>
      </c>
      <c r="C30" s="2">
        <f t="shared" ref="C30:C67" si="10">IF(C29&lt;=$B$3-2,C29+1," ")</f>
        <v>69</v>
      </c>
      <c r="D30" s="1">
        <v>0.133778730846079</v>
      </c>
      <c r="E30" s="3">
        <f t="shared" si="0"/>
        <v>3757432.9198748125</v>
      </c>
      <c r="F30" s="3">
        <f t="shared" si="4"/>
        <v>27635.64</v>
      </c>
      <c r="G30" s="3">
        <f t="shared" si="1"/>
        <v>33737.67</v>
      </c>
      <c r="H30" s="3">
        <f t="shared" si="2"/>
        <v>61373.31</v>
      </c>
      <c r="J30" s="4">
        <f t="shared" si="5"/>
        <v>19500</v>
      </c>
      <c r="K30" s="5">
        <f t="shared" si="6"/>
        <v>119126.69</v>
      </c>
      <c r="L30" s="3">
        <f t="shared" si="3"/>
        <v>200000</v>
      </c>
      <c r="M30" s="3">
        <f t="shared" si="7"/>
        <v>0</v>
      </c>
      <c r="O30" s="1">
        <f t="shared" si="8"/>
        <v>2</v>
      </c>
      <c r="P30" s="3">
        <f>IF(O30=2,$B$6*($B$21-$B$9)*$B$14,IF(O30=1,0.75*$B$6*($B$21-$B$9)*$B$14,0))</f>
        <v>19500</v>
      </c>
      <c r="Q30" s="3">
        <f>IF(O30=2,$B$22,IF(O30=1,0.8*$B$22,0))</f>
        <v>200000</v>
      </c>
    </row>
    <row r="31" spans="1:17">
      <c r="A31" s="1">
        <v>4</v>
      </c>
      <c r="B31" s="2">
        <f t="shared" si="9"/>
        <v>68</v>
      </c>
      <c r="C31" s="2">
        <f t="shared" si="10"/>
        <v>70</v>
      </c>
      <c r="D31" s="1">
        <v>5.1449701143462999E-2</v>
      </c>
      <c r="E31" s="3">
        <f t="shared" si="0"/>
        <v>3827109.2717817132</v>
      </c>
      <c r="F31" s="3">
        <f t="shared" si="4"/>
        <v>28326.530999999995</v>
      </c>
      <c r="G31" s="3">
        <f t="shared" si="1"/>
        <v>34581.111749999996</v>
      </c>
      <c r="H31" s="3">
        <f t="shared" si="2"/>
        <v>62907.642749999992</v>
      </c>
      <c r="J31" s="4">
        <f t="shared" si="5"/>
        <v>19500</v>
      </c>
      <c r="K31" s="5">
        <f t="shared" si="6"/>
        <v>117592.35725</v>
      </c>
      <c r="L31" s="3">
        <f t="shared" si="3"/>
        <v>200000</v>
      </c>
      <c r="M31" s="3">
        <f t="shared" si="7"/>
        <v>0</v>
      </c>
      <c r="O31" s="1">
        <f t="shared" si="8"/>
        <v>2</v>
      </c>
      <c r="P31" s="3">
        <f>IF(O31=2,$B$6*($B$21-$B$9)*$B$14,IF(O31=1,0.75*$B$6*($B$21-$B$9)*$B$14,0))</f>
        <v>19500</v>
      </c>
      <c r="Q31" s="3">
        <f>IF(O31=2,$B$22,IF(O31=1,0.8*$B$22,0))</f>
        <v>200000</v>
      </c>
    </row>
    <row r="32" spans="1:17">
      <c r="A32" s="1">
        <v>5</v>
      </c>
      <c r="B32" s="2">
        <f t="shared" si="9"/>
        <v>69</v>
      </c>
      <c r="C32" s="2">
        <f t="shared" si="10"/>
        <v>71</v>
      </c>
      <c r="D32" s="1">
        <v>1.12123588368484E-2</v>
      </c>
      <c r="E32" s="3">
        <f t="shared" si="0"/>
        <v>3752699.6739341542</v>
      </c>
      <c r="F32" s="3">
        <f t="shared" si="4"/>
        <v>29034.694274999994</v>
      </c>
      <c r="G32" s="3">
        <f t="shared" si="1"/>
        <v>35445.639543749996</v>
      </c>
      <c r="H32" s="3">
        <f t="shared" si="2"/>
        <v>64480.33381874999</v>
      </c>
      <c r="J32" s="4">
        <f t="shared" si="5"/>
        <v>19500</v>
      </c>
      <c r="K32" s="5">
        <f t="shared" si="6"/>
        <v>116019.66618125001</v>
      </c>
      <c r="L32" s="3">
        <f t="shared" si="3"/>
        <v>200000</v>
      </c>
      <c r="M32" s="3">
        <f t="shared" si="7"/>
        <v>0</v>
      </c>
      <c r="O32" s="1">
        <f t="shared" si="8"/>
        <v>2</v>
      </c>
      <c r="P32" s="3">
        <f>IF(O32=2,$B$6*($B$21-$B$9)*$B$14,IF(O32=1,0.75*$B$6*($B$21-$B$9)*$B$14,0))</f>
        <v>19500</v>
      </c>
      <c r="Q32" s="3">
        <f>IF(O32=2,$B$22,IF(O32=1,0.8*$B$22,0))</f>
        <v>200000</v>
      </c>
    </row>
    <row r="33" spans="1:19">
      <c r="A33" s="1">
        <v>6</v>
      </c>
      <c r="B33" s="2">
        <f t="shared" si="9"/>
        <v>70</v>
      </c>
      <c r="C33" s="2">
        <f t="shared" si="10"/>
        <v>72</v>
      </c>
      <c r="D33" s="1">
        <v>3.1401770015432103E-2</v>
      </c>
      <c r="E33" s="3">
        <f t="shared" si="0"/>
        <v>3752540.825236877</v>
      </c>
      <c r="F33" s="3">
        <f t="shared" si="4"/>
        <v>29760.561631874993</v>
      </c>
      <c r="G33" s="3">
        <f t="shared" si="1"/>
        <v>36331.780532343742</v>
      </c>
      <c r="H33" s="3">
        <f t="shared" si="2"/>
        <v>66092.342164218731</v>
      </c>
      <c r="J33" s="4">
        <f t="shared" si="5"/>
        <v>19500</v>
      </c>
      <c r="K33" s="5">
        <f t="shared" si="6"/>
        <v>114407.65783578127</v>
      </c>
      <c r="L33" s="3">
        <f t="shared" si="3"/>
        <v>200000</v>
      </c>
      <c r="M33" s="3">
        <f t="shared" si="7"/>
        <v>0</v>
      </c>
      <c r="O33" s="1">
        <f t="shared" si="8"/>
        <v>2</v>
      </c>
      <c r="P33" s="3">
        <f>IF(O33=2,$B$6*($B$21-$B$9)*$B$14,IF(O33=1,0.75*$B$6*($B$21-$B$9)*$B$14,0))</f>
        <v>19500</v>
      </c>
      <c r="Q33" s="3">
        <f>IF(O33=2,$B$22,IF(O33=1,0.8*$B$22,0))</f>
        <v>200000</v>
      </c>
    </row>
    <row r="34" spans="1:19">
      <c r="A34" s="1">
        <v>7</v>
      </c>
      <c r="B34" s="2">
        <f t="shared" si="9"/>
        <v>71</v>
      </c>
      <c r="C34" s="2">
        <f t="shared" si="10"/>
        <v>73</v>
      </c>
      <c r="D34" s="1">
        <v>8.4427494398171099E-2</v>
      </c>
      <c r="E34" s="3">
        <f t="shared" si="0"/>
        <v>3947083.4438369535</v>
      </c>
      <c r="F34" s="3">
        <f t="shared" si="4"/>
        <v>30504.575672671865</v>
      </c>
      <c r="G34" s="3">
        <f t="shared" si="1"/>
        <v>37240.075045652331</v>
      </c>
      <c r="H34" s="3">
        <f t="shared" si="2"/>
        <v>67744.650718324192</v>
      </c>
      <c r="J34" s="4">
        <f t="shared" si="5"/>
        <v>19500</v>
      </c>
      <c r="K34" s="5">
        <f t="shared" si="6"/>
        <v>112755.34928167581</v>
      </c>
      <c r="L34" s="3">
        <f t="shared" si="3"/>
        <v>200000</v>
      </c>
      <c r="M34" s="3">
        <f t="shared" si="7"/>
        <v>0</v>
      </c>
      <c r="O34" s="1">
        <f t="shared" si="8"/>
        <v>2</v>
      </c>
      <c r="P34" s="3">
        <f>IF(O34=2,$B$6*($B$21-$B$9)*$B$14,IF(O34=1,0.75*$B$6*($B$21-$B$9)*$B$14,0))</f>
        <v>19500</v>
      </c>
      <c r="Q34" s="3">
        <f>IF(O34=2,$B$22,IF(O34=1,0.8*$B$22,0))</f>
        <v>200000</v>
      </c>
    </row>
    <row r="35" spans="1:19">
      <c r="A35" s="1">
        <v>8</v>
      </c>
      <c r="B35" s="2">
        <f t="shared" si="9"/>
        <v>72</v>
      </c>
      <c r="C35" s="2">
        <f t="shared" si="10"/>
        <v>74</v>
      </c>
      <c r="D35" s="1">
        <v>5.3183048079713399E-2</v>
      </c>
      <c r="E35" s="3">
        <f t="shared" si="0"/>
        <v>4040033.0379047724</v>
      </c>
      <c r="F35" s="3">
        <f t="shared" si="4"/>
        <v>31267.190064488663</v>
      </c>
      <c r="G35" s="3">
        <f t="shared" si="1"/>
        <v>38171.076921793639</v>
      </c>
      <c r="H35" s="3">
        <f>IF(AND(B35&lt;&gt;" ",C35&lt;&gt;" "),F35+G35,IF(AND(B35=" ",C35=" ")," ",MAX(F35,G35)))</f>
        <v>69438.26698628231</v>
      </c>
      <c r="J35" s="4">
        <f t="shared" si="5"/>
        <v>19500</v>
      </c>
      <c r="K35" s="5">
        <f t="shared" si="6"/>
        <v>111061.73301371769</v>
      </c>
      <c r="L35" s="3">
        <f t="shared" si="3"/>
        <v>200000</v>
      </c>
      <c r="M35" s="3">
        <f t="shared" si="7"/>
        <v>0</v>
      </c>
      <c r="O35" s="1">
        <f t="shared" si="8"/>
        <v>2</v>
      </c>
      <c r="P35" s="3">
        <f>IF(O35=2,$B$6*($B$21-$B$9)*$B$14,IF(O35=1,0.75*$B$6*($B$21-$B$9)*$B$14,0))</f>
        <v>19500</v>
      </c>
      <c r="Q35" s="3">
        <f>IF(O35=2,$B$22,IF(O35=1,0.8*$B$22,0))</f>
        <v>200000</v>
      </c>
      <c r="S35" s="4">
        <f>SUM(H35:K35)</f>
        <v>200000</v>
      </c>
    </row>
    <row r="36" spans="1:19" s="14" customFormat="1">
      <c r="A36" s="14">
        <v>9</v>
      </c>
      <c r="B36" s="15">
        <f t="shared" si="9"/>
        <v>73</v>
      </c>
      <c r="C36" s="15">
        <f t="shared" si="10"/>
        <v>75</v>
      </c>
      <c r="D36" s="1">
        <v>6.3239571852409499E-2</v>
      </c>
      <c r="E36" s="16">
        <f t="shared" si="0"/>
        <v>4179283.5058642845</v>
      </c>
      <c r="F36" s="3">
        <f t="shared" si="4"/>
        <v>32048.869816100876</v>
      </c>
      <c r="G36" s="3">
        <f t="shared" si="1"/>
        <v>39125.353844838479</v>
      </c>
      <c r="H36" s="16">
        <f t="shared" ref="H36:H67" si="11">IF(AND(B36&lt;&gt;" ",C36&lt;&gt;" "),F36+G36,IF(AND(B36=" ",C36=" ")," ",MAX(F36,G36)))</f>
        <v>71174.223660939359</v>
      </c>
      <c r="J36" s="4">
        <f t="shared" si="5"/>
        <v>19500</v>
      </c>
      <c r="K36" s="5">
        <f t="shared" si="6"/>
        <v>109325.77633906064</v>
      </c>
      <c r="L36" s="16">
        <f t="shared" si="3"/>
        <v>200000</v>
      </c>
      <c r="M36" s="3">
        <f t="shared" si="7"/>
        <v>0</v>
      </c>
      <c r="N36" s="16"/>
      <c r="O36" s="14">
        <f t="shared" si="8"/>
        <v>2</v>
      </c>
      <c r="P36" s="3">
        <f>IF(O36=2,$B$6*($B$21-$B$9)*$B$14,IF(O36=1,0.75*$B$6*($B$21-$B$9)*$B$14,0))</f>
        <v>19500</v>
      </c>
      <c r="Q36" s="3">
        <f>IF(O36=2,$B$22,IF(O36=1,0.8*$B$22,0))</f>
        <v>200000</v>
      </c>
    </row>
    <row r="37" spans="1:19" s="14" customFormat="1">
      <c r="A37" s="14">
        <v>10</v>
      </c>
      <c r="B37" s="15">
        <f t="shared" si="9"/>
        <v>74</v>
      </c>
      <c r="C37" s="15">
        <f t="shared" si="10"/>
        <v>76</v>
      </c>
      <c r="D37" s="1">
        <v>6.8627591515592903E-2</v>
      </c>
      <c r="E37" s="16">
        <f t="shared" si="0"/>
        <v>4351170.5945530301</v>
      </c>
      <c r="F37" s="3">
        <f t="shared" si="4"/>
        <v>32850.091561503388</v>
      </c>
      <c r="G37" s="3">
        <f t="shared" si="1"/>
        <v>40103.487690959431</v>
      </c>
      <c r="H37" s="16">
        <f t="shared" si="11"/>
        <v>72953.57925246282</v>
      </c>
      <c r="J37" s="4">
        <f t="shared" si="5"/>
        <v>19500</v>
      </c>
      <c r="K37" s="5">
        <f t="shared" si="6"/>
        <v>107546.42074753718</v>
      </c>
      <c r="L37" s="16">
        <f t="shared" si="3"/>
        <v>200000</v>
      </c>
      <c r="M37" s="3">
        <f t="shared" si="7"/>
        <v>0</v>
      </c>
      <c r="N37" s="16"/>
      <c r="O37" s="14">
        <f t="shared" si="8"/>
        <v>2</v>
      </c>
      <c r="P37" s="3">
        <f>IF(O37=2,$B$6*($B$21-$B$9)*$B$14,IF(O37=1,0.75*$B$6*($B$21-$B$9)*$B$14,0))</f>
        <v>19500</v>
      </c>
      <c r="Q37" s="3">
        <f>IF(O37=2,$B$22,IF(O37=1,0.8*$B$22,0))</f>
        <v>200000</v>
      </c>
    </row>
    <row r="38" spans="1:19" s="14" customFormat="1">
      <c r="A38" s="14">
        <v>11</v>
      </c>
      <c r="B38" s="15">
        <f t="shared" si="9"/>
        <v>75</v>
      </c>
      <c r="C38" s="15">
        <f t="shared" si="10"/>
        <v>77</v>
      </c>
      <c r="D38" s="1">
        <v>5.5911149555883798E-2</v>
      </c>
      <c r="E38" s="16">
        <f t="shared" si="0"/>
        <v>4482815.8920894125</v>
      </c>
      <c r="F38" s="3">
        <f t="shared" si="4"/>
        <v>33671.343850540979</v>
      </c>
      <c r="G38" s="3">
        <f t="shared" si="1"/>
        <v>41106.074883233421</v>
      </c>
      <c r="H38" s="16">
        <f t="shared" si="11"/>
        <v>74777.418733774393</v>
      </c>
      <c r="J38" s="4">
        <f t="shared" si="5"/>
        <v>19500</v>
      </c>
      <c r="K38" s="5">
        <f t="shared" si="6"/>
        <v>105722.58126622561</v>
      </c>
      <c r="L38" s="16">
        <f t="shared" si="3"/>
        <v>200000</v>
      </c>
      <c r="M38" s="3">
        <f t="shared" si="7"/>
        <v>0</v>
      </c>
      <c r="N38" s="16"/>
      <c r="O38" s="14">
        <f t="shared" si="8"/>
        <v>2</v>
      </c>
      <c r="P38" s="3">
        <f>IF(O38=2,$B$6*($B$21-$B$9)*$B$14,IF(O38=1,0.75*$B$6*($B$21-$B$9)*$B$14,0))</f>
        <v>19500</v>
      </c>
      <c r="Q38" s="3">
        <f>IF(O38=2,$B$22,IF(O38=1,0.8*$B$22,0))</f>
        <v>200000</v>
      </c>
    </row>
    <row r="39" spans="1:19" s="14" customFormat="1">
      <c r="A39" s="14">
        <v>12</v>
      </c>
      <c r="B39" s="15">
        <f t="shared" si="9"/>
        <v>76</v>
      </c>
      <c r="C39" s="15">
        <f t="shared" si="10"/>
        <v>78</v>
      </c>
      <c r="D39" s="1">
        <v>2.9943088170585998E-3</v>
      </c>
      <c r="E39" s="16">
        <f t="shared" si="0"/>
        <v>4392074.7130523231</v>
      </c>
      <c r="F39" s="3">
        <f t="shared" si="4"/>
        <v>34513.127446804501</v>
      </c>
      <c r="G39" s="3">
        <f t="shared" si="1"/>
        <v>42133.726755314252</v>
      </c>
      <c r="H39" s="16">
        <f t="shared" si="11"/>
        <v>76646.85420211876</v>
      </c>
      <c r="J39" s="4">
        <f t="shared" si="5"/>
        <v>19500</v>
      </c>
      <c r="K39" s="5">
        <f t="shared" si="6"/>
        <v>103853.14579788124</v>
      </c>
      <c r="L39" s="16">
        <f t="shared" si="3"/>
        <v>200000</v>
      </c>
      <c r="M39" s="3">
        <f t="shared" si="7"/>
        <v>0</v>
      </c>
      <c r="N39" s="16"/>
      <c r="O39" s="14">
        <f t="shared" si="8"/>
        <v>2</v>
      </c>
      <c r="P39" s="3">
        <f>IF(O39=2,$B$6*($B$21-$B$9)*$B$14,IF(O39=1,0.75*$B$6*($B$21-$B$9)*$B$14,0))</f>
        <v>19500</v>
      </c>
      <c r="Q39" s="3">
        <f>IF(O39=2,$B$22,IF(O39=1,0.8*$B$22,0))</f>
        <v>200000</v>
      </c>
    </row>
    <row r="40" spans="1:19" s="14" customFormat="1">
      <c r="A40" s="14">
        <v>13</v>
      </c>
      <c r="B40" s="15">
        <f t="shared" si="9"/>
        <v>77</v>
      </c>
      <c r="C40" s="15">
        <f t="shared" si="10"/>
        <v>79</v>
      </c>
      <c r="D40" s="1">
        <v>-1.09539835127744E-2</v>
      </c>
      <c r="E40" s="16">
        <f t="shared" si="0"/>
        <v>4243143.6405532351</v>
      </c>
      <c r="F40" s="3">
        <f t="shared" si="4"/>
        <v>35375.955632974612</v>
      </c>
      <c r="G40" s="3">
        <f t="shared" si="1"/>
        <v>43187.069924197109</v>
      </c>
      <c r="H40" s="16">
        <f t="shared" si="11"/>
        <v>78563.025557171728</v>
      </c>
      <c r="J40" s="4">
        <f t="shared" si="5"/>
        <v>19500</v>
      </c>
      <c r="K40" s="5">
        <f t="shared" si="6"/>
        <v>101936.97444282827</v>
      </c>
      <c r="L40" s="16">
        <f t="shared" si="3"/>
        <v>200000</v>
      </c>
      <c r="M40" s="3">
        <f t="shared" si="7"/>
        <v>0</v>
      </c>
      <c r="N40" s="16"/>
      <c r="O40" s="14">
        <f t="shared" si="8"/>
        <v>2</v>
      </c>
      <c r="P40" s="3">
        <f>IF(O40=2,$B$6*($B$21-$B$9)*$B$14,IF(O40=1,0.75*$B$6*($B$21-$B$9)*$B$14,0))</f>
        <v>19500</v>
      </c>
      <c r="Q40" s="3">
        <f>IF(O40=2,$B$22,IF(O40=1,0.8*$B$22,0))</f>
        <v>200000</v>
      </c>
    </row>
    <row r="41" spans="1:19" s="14" customFormat="1">
      <c r="A41" s="14">
        <v>14</v>
      </c>
      <c r="B41" s="15">
        <f t="shared" si="9"/>
        <v>78</v>
      </c>
      <c r="C41" s="15">
        <f t="shared" si="10"/>
        <v>80</v>
      </c>
      <c r="D41" s="1">
        <v>9.2038242448445606E-2</v>
      </c>
      <c r="E41" s="16">
        <f t="shared" si="0"/>
        <v>4524500.8949837675</v>
      </c>
      <c r="F41" s="3">
        <f t="shared" si="4"/>
        <v>36260.354523798975</v>
      </c>
      <c r="G41" s="3">
        <f t="shared" si="1"/>
        <v>44266.746672302033</v>
      </c>
      <c r="H41" s="16">
        <f t="shared" si="11"/>
        <v>80527.101196101008</v>
      </c>
      <c r="J41" s="4">
        <f t="shared" si="5"/>
        <v>19500</v>
      </c>
      <c r="K41" s="5">
        <f t="shared" si="6"/>
        <v>99972.898803898992</v>
      </c>
      <c r="L41" s="16">
        <f t="shared" si="3"/>
        <v>200000</v>
      </c>
      <c r="M41" s="3">
        <f t="shared" si="7"/>
        <v>0</v>
      </c>
      <c r="N41" s="16"/>
      <c r="O41" s="14">
        <f t="shared" si="8"/>
        <v>2</v>
      </c>
      <c r="P41" s="3">
        <f>IF(O41=2,$B$6*($B$21-$B$9)*$B$14,IF(O41=1,0.75*$B$6*($B$21-$B$9)*$B$14,0))</f>
        <v>19500</v>
      </c>
      <c r="Q41" s="3">
        <f>IF(O41=2,$B$22,IF(O41=1,0.8*$B$22,0))</f>
        <v>200000</v>
      </c>
    </row>
    <row r="42" spans="1:19" s="14" customFormat="1">
      <c r="A42" s="14">
        <v>15</v>
      </c>
      <c r="B42" s="15">
        <f t="shared" si="9"/>
        <v>79</v>
      </c>
      <c r="C42" s="15">
        <f t="shared" si="10"/>
        <v>81</v>
      </c>
      <c r="D42" s="1">
        <v>-1.0581710405491201E-2</v>
      </c>
      <c r="E42" s="16">
        <f t="shared" si="0"/>
        <v>4379700.7969115907</v>
      </c>
      <c r="F42" s="3">
        <f t="shared" si="4"/>
        <v>37166.863386893943</v>
      </c>
      <c r="G42" s="3">
        <f t="shared" si="1"/>
        <v>45373.415339109575</v>
      </c>
      <c r="H42" s="16">
        <f t="shared" si="11"/>
        <v>82540.278726003511</v>
      </c>
      <c r="J42" s="4">
        <f t="shared" si="5"/>
        <v>19500</v>
      </c>
      <c r="K42" s="5">
        <f t="shared" si="6"/>
        <v>97959.721273996489</v>
      </c>
      <c r="L42" s="16">
        <f t="shared" si="3"/>
        <v>200000</v>
      </c>
      <c r="M42" s="3">
        <f t="shared" si="7"/>
        <v>0</v>
      </c>
      <c r="N42" s="16"/>
      <c r="O42" s="14">
        <f t="shared" si="8"/>
        <v>2</v>
      </c>
      <c r="P42" s="3">
        <f>IF(O42=2,$B$6*($B$21-$B$9)*$B$14,IF(O42=1,0.75*$B$6*($B$21-$B$9)*$B$14,0))</f>
        <v>19500</v>
      </c>
      <c r="Q42" s="3">
        <f>IF(O42=2,$B$22,IF(O42=1,0.8*$B$22,0))</f>
        <v>200000</v>
      </c>
    </row>
    <row r="43" spans="1:19" s="14" customFormat="1">
      <c r="A43" s="14">
        <v>16</v>
      </c>
      <c r="B43" s="15">
        <f t="shared" si="9"/>
        <v>80</v>
      </c>
      <c r="C43" s="15">
        <f t="shared" si="10"/>
        <v>82</v>
      </c>
      <c r="D43" s="1">
        <v>-3.3321505553319503E-2</v>
      </c>
      <c r="E43" s="16">
        <f t="shared" si="0"/>
        <v>4141061.7644171119</v>
      </c>
      <c r="F43" s="16">
        <f t="shared" si="4"/>
        <v>38096.034971566296</v>
      </c>
      <c r="G43" s="16">
        <f t="shared" si="1"/>
        <v>46507.750722587327</v>
      </c>
      <c r="H43" s="16">
        <f t="shared" si="11"/>
        <v>84603.78569415363</v>
      </c>
      <c r="J43" s="17">
        <f t="shared" si="5"/>
        <v>19500</v>
      </c>
      <c r="K43" s="5">
        <f t="shared" si="6"/>
        <v>95896.21430584637</v>
      </c>
      <c r="L43" s="16">
        <f t="shared" si="3"/>
        <v>200000</v>
      </c>
      <c r="M43" s="16">
        <f t="shared" si="7"/>
        <v>0</v>
      </c>
      <c r="N43" s="16"/>
      <c r="O43" s="14">
        <f t="shared" si="8"/>
        <v>2</v>
      </c>
      <c r="P43" s="16">
        <f>IF(O43=2,$B$6*($B$21-$B$9)*$B$14,IF(O43=1,0.75*$B$6*($B$21-$B$9)*$B$14,0))</f>
        <v>19500</v>
      </c>
      <c r="Q43" s="3">
        <f>IF(O43=2,$B$22,IF(O43=1,0.8*$B$22,0))</f>
        <v>200000</v>
      </c>
    </row>
    <row r="44" spans="1:19" s="14" customFormat="1">
      <c r="A44" s="14">
        <v>17</v>
      </c>
      <c r="B44" s="15">
        <f t="shared" si="9"/>
        <v>81</v>
      </c>
      <c r="C44" s="15">
        <f t="shared" si="10"/>
        <v>83</v>
      </c>
      <c r="D44" s="1">
        <v>2.9018278198614401E-2</v>
      </c>
      <c r="E44" s="16">
        <f t="shared" si="0"/>
        <v>4164725.7604509471</v>
      </c>
      <c r="F44" s="16">
        <f t="shared" si="4"/>
        <v>39048.435845855456</v>
      </c>
      <c r="G44" s="16">
        <f t="shared" si="1"/>
        <v>47670.444490652</v>
      </c>
      <c r="H44" s="16">
        <f t="shared" si="11"/>
        <v>86718.880336507456</v>
      </c>
      <c r="J44" s="17">
        <f t="shared" si="5"/>
        <v>19500</v>
      </c>
      <c r="K44" s="5">
        <f t="shared" si="6"/>
        <v>93781.119663492544</v>
      </c>
      <c r="L44" s="16">
        <f t="shared" si="3"/>
        <v>200000</v>
      </c>
      <c r="M44" s="16">
        <f t="shared" si="7"/>
        <v>0</v>
      </c>
      <c r="N44" s="16"/>
      <c r="O44" s="14">
        <f t="shared" si="8"/>
        <v>2</v>
      </c>
      <c r="P44" s="16">
        <f>IF(O44=2,$B$6*($B$21-$B$9)*$B$14,IF(O44=1,0.75*$B$6*($B$21-$B$9)*$B$14,0))</f>
        <v>19500</v>
      </c>
      <c r="Q44" s="3">
        <f>IF(O44=2,$B$22,IF(O44=1,0.8*$B$22,0))</f>
        <v>200000</v>
      </c>
    </row>
    <row r="45" spans="1:19" s="14" customFormat="1">
      <c r="A45" s="14">
        <v>18</v>
      </c>
      <c r="B45" s="15">
        <f t="shared" si="9"/>
        <v>82</v>
      </c>
      <c r="C45" s="15">
        <f t="shared" si="10"/>
        <v>84</v>
      </c>
      <c r="D45" s="1">
        <v>-2.0086643775197099E-2</v>
      </c>
      <c r="E45" s="16">
        <f t="shared" si="0"/>
        <v>3991297.4506863742</v>
      </c>
      <c r="F45" s="16">
        <f t="shared" si="4"/>
        <v>40024.646742001831</v>
      </c>
      <c r="G45" s="16">
        <f t="shared" si="1"/>
        <v>48862.205602918293</v>
      </c>
      <c r="H45" s="16">
        <f t="shared" si="11"/>
        <v>88886.852344920131</v>
      </c>
      <c r="J45" s="17">
        <f t="shared" si="5"/>
        <v>19500</v>
      </c>
      <c r="K45" s="5">
        <f t="shared" si="6"/>
        <v>91613.147655079869</v>
      </c>
      <c r="L45" s="16">
        <f t="shared" si="3"/>
        <v>200000</v>
      </c>
      <c r="M45" s="16">
        <f t="shared" si="7"/>
        <v>0</v>
      </c>
      <c r="N45" s="16"/>
      <c r="O45" s="14">
        <f t="shared" si="8"/>
        <v>2</v>
      </c>
      <c r="P45" s="16">
        <f>IF(O45=2,$B$6*($B$21-$B$9)*$B$14,IF(O45=1,0.75*$B$6*($B$21-$B$9)*$B$14,0))</f>
        <v>19500</v>
      </c>
      <c r="Q45" s="3">
        <f>IF(O45=2,$B$22,IF(O45=1,0.8*$B$22,0))</f>
        <v>200000</v>
      </c>
    </row>
    <row r="46" spans="1:19" s="14" customFormat="1">
      <c r="A46" s="14">
        <v>19</v>
      </c>
      <c r="B46" s="15">
        <f t="shared" si="9"/>
        <v>83</v>
      </c>
      <c r="C46" s="15">
        <f t="shared" si="10"/>
        <v>85</v>
      </c>
      <c r="D46" s="1">
        <v>4.0458586252178401E-2</v>
      </c>
      <c r="E46" s="16">
        <f t="shared" si="0"/>
        <v>4064974.3869111934</v>
      </c>
      <c r="F46" s="16">
        <f t="shared" si="4"/>
        <v>41025.262910551879</v>
      </c>
      <c r="G46" s="16">
        <f t="shared" si="1"/>
        <v>50083.760742991253</v>
      </c>
      <c r="H46" s="16">
        <f t="shared" si="11"/>
        <v>91109.023653543132</v>
      </c>
      <c r="I46" s="14">
        <f t="shared" ref="I46:I67" si="12">IF(C46&lt;&gt;" ",$B$15*$B$9,0)</f>
        <v>5000</v>
      </c>
      <c r="J46" s="17">
        <f t="shared" si="5"/>
        <v>19500</v>
      </c>
      <c r="K46" s="5">
        <f t="shared" si="6"/>
        <v>84390.976346456868</v>
      </c>
      <c r="L46" s="16">
        <f t="shared" si="3"/>
        <v>200000</v>
      </c>
      <c r="M46" s="16">
        <f t="shared" si="7"/>
        <v>0</v>
      </c>
      <c r="N46" s="16"/>
      <c r="O46" s="14">
        <f t="shared" si="8"/>
        <v>2</v>
      </c>
      <c r="P46" s="16">
        <f>IF(O46=2,$B$6*($B$21-$B$9)*$B$14,IF(O46=1,0.75*$B$6*($B$21-$B$9)*$B$14,0))</f>
        <v>19500</v>
      </c>
      <c r="Q46" s="3">
        <f>IF(O46=2,$B$22,IF(O46=1,0.8*$B$22,0))</f>
        <v>200000</v>
      </c>
    </row>
    <row r="47" spans="1:19" s="14" customFormat="1">
      <c r="A47" s="14">
        <v>20</v>
      </c>
      <c r="B47" s="15">
        <f t="shared" si="9"/>
        <v>84</v>
      </c>
      <c r="C47" s="15" t="str">
        <f t="shared" si="10"/>
        <v xml:space="preserve"> </v>
      </c>
      <c r="D47" s="1">
        <v>1.52771172615601E-2</v>
      </c>
      <c r="E47" s="16">
        <f t="shared" si="0"/>
        <v>4031599.6849978552</v>
      </c>
      <c r="F47" s="16">
        <f t="shared" si="4"/>
        <v>42050.894483315678</v>
      </c>
      <c r="G47" s="16">
        <f t="shared" si="1"/>
        <v>51335.854761566035</v>
      </c>
      <c r="H47" s="16">
        <f t="shared" si="11"/>
        <v>51335.854761566035</v>
      </c>
      <c r="I47" s="14">
        <f t="shared" si="12"/>
        <v>0</v>
      </c>
      <c r="J47" s="17">
        <f t="shared" si="5"/>
        <v>14625.000000000004</v>
      </c>
      <c r="K47" s="5">
        <f t="shared" si="6"/>
        <v>94039.145238433965</v>
      </c>
      <c r="L47" s="16">
        <f t="shared" si="3"/>
        <v>160000</v>
      </c>
      <c r="M47" s="16">
        <f t="shared" si="7"/>
        <v>0</v>
      </c>
      <c r="N47" s="16"/>
      <c r="O47" s="14">
        <f t="shared" si="8"/>
        <v>1</v>
      </c>
      <c r="P47" s="16">
        <f>IF(O47=2,$B$6*($B$21-$B$9)*$B$14,IF(O47=1,0.75*$B$6*($B$21-$B$9)*$B$14,0))</f>
        <v>14625.000000000004</v>
      </c>
      <c r="Q47" s="3">
        <f>IF(O47=2,$B$22,IF(O47=1,0.8*$B$22,0))</f>
        <v>160000</v>
      </c>
    </row>
    <row r="48" spans="1:19" s="14" customFormat="1">
      <c r="A48" s="14">
        <v>21</v>
      </c>
      <c r="B48" s="15">
        <f t="shared" si="9"/>
        <v>85</v>
      </c>
      <c r="C48" s="15" t="str">
        <f t="shared" si="10"/>
        <v xml:space="preserve"> </v>
      </c>
      <c r="D48" s="1">
        <v>9.0436512474112399E-2</v>
      </c>
      <c r="E48" s="16">
        <f t="shared" si="0"/>
        <v>4295059.2448917236</v>
      </c>
      <c r="F48" s="16">
        <f t="shared" si="4"/>
        <v>43102.166845398562</v>
      </c>
      <c r="G48" s="16">
        <f t="shared" si="1"/>
        <v>52619.251130605182</v>
      </c>
      <c r="H48" s="16">
        <f t="shared" si="11"/>
        <v>52619.251130605182</v>
      </c>
      <c r="I48" s="14">
        <f t="shared" si="12"/>
        <v>0</v>
      </c>
      <c r="J48" s="17">
        <f t="shared" si="5"/>
        <v>14625.000000000004</v>
      </c>
      <c r="K48" s="5">
        <f t="shared" si="6"/>
        <v>92755.748869394811</v>
      </c>
      <c r="L48" s="16">
        <f t="shared" si="3"/>
        <v>160000</v>
      </c>
      <c r="M48" s="16">
        <f t="shared" si="7"/>
        <v>0</v>
      </c>
      <c r="N48" s="16"/>
      <c r="O48" s="14">
        <f t="shared" si="8"/>
        <v>1</v>
      </c>
      <c r="P48" s="16">
        <f>IF(O48=2,$B$6*($B$21-$B$9)*$B$14,IF(O48=1,0.75*$B$6*($B$21-$B$9)*$B$14,0))</f>
        <v>14625.000000000004</v>
      </c>
      <c r="Q48" s="3">
        <f>IF(O48=2,$B$22,IF(O48=1,0.8*$B$22,0))</f>
        <v>160000</v>
      </c>
    </row>
    <row r="49" spans="1:17" s="14" customFormat="1">
      <c r="A49" s="14">
        <v>22</v>
      </c>
      <c r="B49" s="15">
        <f t="shared" si="9"/>
        <v>86</v>
      </c>
      <c r="C49" s="15" t="str">
        <f t="shared" si="10"/>
        <v xml:space="preserve"> </v>
      </c>
      <c r="D49" s="1">
        <v>6.3544339711210401E-2</v>
      </c>
      <c r="E49" s="16">
        <f t="shared" si="0"/>
        <v>4470735.1696106726</v>
      </c>
      <c r="F49" s="16">
        <f t="shared" si="4"/>
        <v>44179.721016533527</v>
      </c>
      <c r="G49" s="16">
        <f t="shared" si="1"/>
        <v>53934.732408870303</v>
      </c>
      <c r="H49" s="16">
        <f t="shared" si="11"/>
        <v>53934.732408870303</v>
      </c>
      <c r="I49" s="14">
        <f t="shared" si="12"/>
        <v>0</v>
      </c>
      <c r="J49" s="17">
        <f t="shared" si="5"/>
        <v>14625.000000000004</v>
      </c>
      <c r="K49" s="5">
        <f t="shared" si="6"/>
        <v>91440.267591129697</v>
      </c>
      <c r="L49" s="16">
        <f t="shared" si="3"/>
        <v>160000</v>
      </c>
      <c r="M49" s="16">
        <f t="shared" si="7"/>
        <v>0</v>
      </c>
      <c r="N49" s="16"/>
      <c r="O49" s="14">
        <f t="shared" si="8"/>
        <v>1</v>
      </c>
      <c r="P49" s="16">
        <f>IF(O49=2,$B$6*($B$21-$B$9)*$B$14,IF(O49=1,0.75*$B$6*($B$21-$B$9)*$B$14,0))</f>
        <v>14625.000000000004</v>
      </c>
      <c r="Q49" s="3">
        <f>IF(O49=2,$B$22,IF(O49=1,0.8*$B$22,0))</f>
        <v>160000</v>
      </c>
    </row>
    <row r="50" spans="1:17" s="14" customFormat="1">
      <c r="A50" s="14">
        <v>23</v>
      </c>
      <c r="B50" s="15">
        <f t="shared" si="9"/>
        <v>87</v>
      </c>
      <c r="C50" s="15" t="str">
        <f t="shared" si="10"/>
        <v xml:space="preserve"> </v>
      </c>
      <c r="D50" s="1">
        <v>6.0965448241916799E-3</v>
      </c>
      <c r="E50" s="16">
        <f t="shared" si="0"/>
        <v>4407350.0583861237</v>
      </c>
      <c r="F50" s="16">
        <f t="shared" si="4"/>
        <v>45284.214041946863</v>
      </c>
      <c r="G50" s="16">
        <f t="shared" si="1"/>
        <v>55283.100719092065</v>
      </c>
      <c r="H50" s="16">
        <f t="shared" si="11"/>
        <v>55283.100719092065</v>
      </c>
      <c r="I50" s="14">
        <f t="shared" si="12"/>
        <v>0</v>
      </c>
      <c r="J50" s="17">
        <f t="shared" si="5"/>
        <v>14625.000000000004</v>
      </c>
      <c r="K50" s="5">
        <f t="shared" si="6"/>
        <v>90091.899280907935</v>
      </c>
      <c r="L50" s="16">
        <f t="shared" si="3"/>
        <v>160000</v>
      </c>
      <c r="M50" s="16">
        <f t="shared" si="7"/>
        <v>0</v>
      </c>
      <c r="N50" s="16"/>
      <c r="O50" s="14">
        <f t="shared" si="8"/>
        <v>1</v>
      </c>
      <c r="P50" s="16">
        <f>IF(O50=2,$B$6*($B$21-$B$9)*$B$14,IF(O50=1,0.75*$B$6*($B$21-$B$9)*$B$14,0))</f>
        <v>14625.000000000004</v>
      </c>
      <c r="Q50" s="3">
        <f>IF(O50=2,$B$22,IF(O50=1,0.8*$B$22,0))</f>
        <v>160000</v>
      </c>
    </row>
    <row r="51" spans="1:17" s="14" customFormat="1">
      <c r="A51" s="14">
        <v>24</v>
      </c>
      <c r="B51" s="15">
        <f t="shared" si="9"/>
        <v>88</v>
      </c>
      <c r="C51" s="15" t="str">
        <f t="shared" si="10"/>
        <v xml:space="preserve"> </v>
      </c>
      <c r="D51" s="1">
        <v>4.8140825473011399E-2</v>
      </c>
      <c r="E51" s="16">
        <f t="shared" si="0"/>
        <v>4526543.1425351948</v>
      </c>
      <c r="F51" s="16">
        <f t="shared" si="4"/>
        <v>46416.319392995531</v>
      </c>
      <c r="G51" s="16">
        <f t="shared" si="1"/>
        <v>56665.178237069362</v>
      </c>
      <c r="H51" s="16">
        <f t="shared" si="11"/>
        <v>56665.178237069362</v>
      </c>
      <c r="I51" s="14">
        <f t="shared" si="12"/>
        <v>0</v>
      </c>
      <c r="J51" s="17">
        <f t="shared" si="5"/>
        <v>14625.000000000004</v>
      </c>
      <c r="K51" s="5">
        <f t="shared" si="6"/>
        <v>88709.821762930631</v>
      </c>
      <c r="L51" s="16">
        <f t="shared" si="3"/>
        <v>160000</v>
      </c>
      <c r="M51" s="16">
        <f t="shared" si="7"/>
        <v>0</v>
      </c>
      <c r="N51" s="16"/>
      <c r="O51" s="14">
        <f t="shared" si="8"/>
        <v>1</v>
      </c>
      <c r="P51" s="16">
        <f>IF(O51=2,$B$6*($B$21-$B$9)*$B$14,IF(O51=1,0.75*$B$6*($B$21-$B$9)*$B$14,0))</f>
        <v>14625.000000000004</v>
      </c>
      <c r="Q51" s="3">
        <f>IF(O51=2,$B$22,IF(O51=1,0.8*$B$22,0))</f>
        <v>160000</v>
      </c>
    </row>
    <row r="52" spans="1:17" s="18" customFormat="1">
      <c r="A52" s="18">
        <v>25</v>
      </c>
      <c r="B52" s="19" t="str">
        <f t="shared" si="9"/>
        <v xml:space="preserve"> </v>
      </c>
      <c r="C52" s="19" t="str">
        <f t="shared" si="10"/>
        <v xml:space="preserve"> </v>
      </c>
      <c r="D52" s="1">
        <v>-3.07358248394413E-3</v>
      </c>
      <c r="E52" s="20">
        <f t="shared" si="0"/>
        <v>4512630.4388194811</v>
      </c>
      <c r="F52" s="20">
        <f t="shared" si="4"/>
        <v>47576.727377820418</v>
      </c>
      <c r="G52" s="20">
        <f t="shared" si="1"/>
        <v>58081.807692996095</v>
      </c>
      <c r="H52" s="20" t="str">
        <f t="shared" si="11"/>
        <v xml:space="preserve"> </v>
      </c>
      <c r="I52" s="18">
        <f t="shared" si="12"/>
        <v>0</v>
      </c>
      <c r="J52" s="4">
        <f t="shared" si="5"/>
        <v>0</v>
      </c>
      <c r="K52" s="5">
        <f t="shared" si="6"/>
        <v>0</v>
      </c>
      <c r="L52" s="20">
        <f t="shared" si="3"/>
        <v>0</v>
      </c>
      <c r="M52" s="3">
        <f t="shared" si="7"/>
        <v>0</v>
      </c>
      <c r="N52" s="20"/>
      <c r="O52" s="18">
        <f t="shared" si="8"/>
        <v>0</v>
      </c>
      <c r="P52" s="20">
        <f>IF(O52=2,$B$6*($B$21-$B$9)*$B$14,IF(O52=1,0.75*$B$6*($B$21-$B$9)*$B$14,0))</f>
        <v>0</v>
      </c>
      <c r="Q52" s="3">
        <f>IF(O52=2,$B$25,IF(O52=1,0.8*$B$25,0))</f>
        <v>0</v>
      </c>
    </row>
    <row r="53" spans="1:17" s="18" customFormat="1">
      <c r="A53" s="18">
        <v>26</v>
      </c>
      <c r="B53" s="19" t="str">
        <f t="shared" si="9"/>
        <v xml:space="preserve"> </v>
      </c>
      <c r="C53" s="19" t="str">
        <f t="shared" si="10"/>
        <v xml:space="preserve"> </v>
      </c>
      <c r="D53" s="1">
        <v>-5.0351927100190999E-2</v>
      </c>
      <c r="E53" s="20">
        <f t="shared" si="0"/>
        <v>4285410.7999339392</v>
      </c>
      <c r="F53" s="20">
        <f t="shared" si="4"/>
        <v>48766.14556226592</v>
      </c>
      <c r="G53" s="20">
        <f t="shared" si="1"/>
        <v>59533.852885320986</v>
      </c>
      <c r="H53" s="20" t="str">
        <f t="shared" si="11"/>
        <v xml:space="preserve"> </v>
      </c>
      <c r="I53" s="18">
        <f t="shared" si="12"/>
        <v>0</v>
      </c>
      <c r="J53" s="4">
        <f t="shared" si="5"/>
        <v>0</v>
      </c>
      <c r="K53" s="5">
        <f t="shared" si="6"/>
        <v>0</v>
      </c>
      <c r="L53" s="20">
        <f t="shared" si="3"/>
        <v>0</v>
      </c>
      <c r="M53" s="3">
        <f t="shared" si="7"/>
        <v>0</v>
      </c>
      <c r="N53" s="20"/>
      <c r="O53" s="18">
        <f t="shared" si="8"/>
        <v>0</v>
      </c>
      <c r="P53" s="20">
        <f>IF(O53=2,$B$6*($B$21-$B$9)*$B$14,IF(O53=1,0.75*$B$6*($B$21-$B$9)*$B$14,0))</f>
        <v>0</v>
      </c>
      <c r="Q53" s="3">
        <f>IF(O53=2,$B$25,IF(O53=1,0.8*$B$25,0))</f>
        <v>0</v>
      </c>
    </row>
    <row r="54" spans="1:17" s="18" customFormat="1">
      <c r="A54" s="18">
        <v>27</v>
      </c>
      <c r="B54" s="19" t="str">
        <f t="shared" si="9"/>
        <v xml:space="preserve"> </v>
      </c>
      <c r="C54" s="19" t="str">
        <f t="shared" si="10"/>
        <v xml:space="preserve"> </v>
      </c>
      <c r="D54" s="1">
        <v>-1.3071988602849799E-2</v>
      </c>
      <c r="E54" s="20">
        <f t="shared" si="0"/>
        <v>4229391.9587986739</v>
      </c>
      <c r="F54" s="20">
        <f t="shared" si="4"/>
        <v>49985.299201322567</v>
      </c>
      <c r="G54" s="20">
        <f t="shared" si="1"/>
        <v>61022.19920745401</v>
      </c>
      <c r="H54" s="20" t="str">
        <f t="shared" si="11"/>
        <v xml:space="preserve"> </v>
      </c>
      <c r="I54" s="18">
        <f t="shared" si="12"/>
        <v>0</v>
      </c>
      <c r="J54" s="4">
        <f t="shared" si="5"/>
        <v>0</v>
      </c>
      <c r="K54" s="5">
        <f t="shared" si="6"/>
        <v>0</v>
      </c>
      <c r="L54" s="20">
        <f t="shared" si="3"/>
        <v>0</v>
      </c>
      <c r="M54" s="3">
        <f t="shared" si="7"/>
        <v>0</v>
      </c>
      <c r="N54" s="20"/>
      <c r="O54" s="18">
        <f t="shared" si="8"/>
        <v>0</v>
      </c>
      <c r="P54" s="20">
        <f>IF(O54=2,$B$6*($B$21-$B$9)*$B$14,IF(O54=1,0.75*$B$6*($B$21-$B$9)*$B$14,0))</f>
        <v>0</v>
      </c>
      <c r="Q54" s="3">
        <f>IF(O54=2,$B$25,IF(O54=1,0.8*$B$25,0))</f>
        <v>0</v>
      </c>
    </row>
    <row r="55" spans="1:17" s="18" customFormat="1">
      <c r="A55" s="18">
        <v>28</v>
      </c>
      <c r="B55" s="19" t="str">
        <f t="shared" si="9"/>
        <v xml:space="preserve"> </v>
      </c>
      <c r="C55" s="19" t="str">
        <f t="shared" si="10"/>
        <v xml:space="preserve"> </v>
      </c>
      <c r="D55" s="1">
        <v>7.3308939395916997E-2</v>
      </c>
      <c r="E55" s="20">
        <f t="shared" si="0"/>
        <v>4539444.1975878244</v>
      </c>
      <c r="F55" s="20">
        <f t="shared" si="4"/>
        <v>51234.931681355629</v>
      </c>
      <c r="G55" s="20">
        <f t="shared" si="1"/>
        <v>62547.754187640356</v>
      </c>
      <c r="H55" s="20" t="str">
        <f t="shared" si="11"/>
        <v xml:space="preserve"> </v>
      </c>
      <c r="I55" s="18">
        <f t="shared" si="12"/>
        <v>0</v>
      </c>
      <c r="J55" s="4">
        <f t="shared" si="5"/>
        <v>0</v>
      </c>
      <c r="K55" s="5">
        <f t="shared" si="6"/>
        <v>0</v>
      </c>
      <c r="L55" s="20">
        <f t="shared" si="3"/>
        <v>0</v>
      </c>
      <c r="M55" s="3">
        <f t="shared" si="7"/>
        <v>0</v>
      </c>
      <c r="N55" s="20"/>
      <c r="O55" s="18">
        <f t="shared" si="8"/>
        <v>0</v>
      </c>
      <c r="P55" s="20">
        <f>IF(O55=2,$B$6*($B$21-$B$9)*$B$14,IF(O55=1,0.75*$B$6*($B$21-$B$9)*$B$14,0))</f>
        <v>0</v>
      </c>
      <c r="Q55" s="3">
        <f>IF(O55=2,$B$25,IF(O55=1,0.8*$B$25,0))</f>
        <v>0</v>
      </c>
    </row>
    <row r="56" spans="1:17" s="18" customFormat="1">
      <c r="A56" s="18">
        <v>29</v>
      </c>
      <c r="B56" s="19" t="str">
        <f t="shared" si="9"/>
        <v xml:space="preserve"> </v>
      </c>
      <c r="C56" s="19" t="str">
        <f t="shared" si="10"/>
        <v xml:space="preserve"> </v>
      </c>
      <c r="D56" s="1">
        <v>7.9200438119768304E-2</v>
      </c>
      <c r="E56" s="20">
        <f t="shared" si="0"/>
        <v>4898970.1668570209</v>
      </c>
      <c r="F56" s="20">
        <f t="shared" si="4"/>
        <v>52515.804973389517</v>
      </c>
      <c r="G56" s="20">
        <f t="shared" si="1"/>
        <v>64111.448042331358</v>
      </c>
      <c r="H56" s="20" t="str">
        <f t="shared" si="11"/>
        <v xml:space="preserve"> </v>
      </c>
      <c r="I56" s="18">
        <f t="shared" si="12"/>
        <v>0</v>
      </c>
      <c r="J56" s="4">
        <f t="shared" si="5"/>
        <v>0</v>
      </c>
      <c r="K56" s="5">
        <f t="shared" si="6"/>
        <v>0</v>
      </c>
      <c r="L56" s="20">
        <f t="shared" si="3"/>
        <v>0</v>
      </c>
      <c r="M56" s="3">
        <f t="shared" si="7"/>
        <v>0</v>
      </c>
      <c r="N56" s="20"/>
      <c r="O56" s="18">
        <f t="shared" si="8"/>
        <v>0</v>
      </c>
      <c r="P56" s="20">
        <f>IF(O56=2,$B$6*($B$21-$B$9)*$B$14,IF(O56=1,0.75*$B$6*($B$21-$B$9)*$B$14,0))</f>
        <v>0</v>
      </c>
      <c r="Q56" s="3">
        <f>IF(O56=2,$B$25,IF(O56=1,0.8*$B$25,0))</f>
        <v>0</v>
      </c>
    </row>
    <row r="57" spans="1:17" s="18" customFormat="1">
      <c r="A57" s="18">
        <v>30</v>
      </c>
      <c r="B57" s="19" t="str">
        <f t="shared" si="9"/>
        <v xml:space="preserve"> </v>
      </c>
      <c r="C57" s="19" t="str">
        <f t="shared" si="10"/>
        <v xml:space="preserve"> </v>
      </c>
      <c r="D57" s="1">
        <v>5.9391023273118203E-2</v>
      </c>
      <c r="E57" s="20">
        <f t="shared" si="0"/>
        <v>5189925.0180511381</v>
      </c>
      <c r="F57" s="20">
        <f t="shared" si="4"/>
        <v>53828.700097724257</v>
      </c>
      <c r="G57" s="20">
        <f t="shared" si="1"/>
        <v>65714.234243389656</v>
      </c>
      <c r="H57" s="20" t="str">
        <f t="shared" si="11"/>
        <v xml:space="preserve"> </v>
      </c>
      <c r="I57" s="18">
        <f t="shared" si="12"/>
        <v>0</v>
      </c>
      <c r="J57" s="4">
        <f t="shared" si="5"/>
        <v>0</v>
      </c>
      <c r="K57" s="5">
        <f t="shared" si="6"/>
        <v>0</v>
      </c>
      <c r="L57" s="20">
        <f t="shared" si="3"/>
        <v>0</v>
      </c>
      <c r="M57" s="3">
        <f t="shared" si="7"/>
        <v>0</v>
      </c>
      <c r="N57" s="20"/>
      <c r="O57" s="18">
        <f t="shared" si="8"/>
        <v>0</v>
      </c>
      <c r="P57" s="20">
        <f>IF(O57=2,$B$6*($B$21-$B$9)*$B$14,IF(O57=1,0.75*$B$6*($B$21-$B$9)*$B$14,0))</f>
        <v>0</v>
      </c>
      <c r="Q57" s="3">
        <f>IF(O57=2,$B$25,IF(O57=1,0.8*$B$25,0))</f>
        <v>0</v>
      </c>
    </row>
    <row r="58" spans="1:17" s="18" customFormat="1">
      <c r="A58" s="18">
        <v>31</v>
      </c>
      <c r="B58" s="19" t="str">
        <f t="shared" si="9"/>
        <v xml:space="preserve"> </v>
      </c>
      <c r="C58" s="19" t="str">
        <f t="shared" si="10"/>
        <v xml:space="preserve"> </v>
      </c>
      <c r="D58" s="1">
        <v>2.9340108495656401E-2</v>
      </c>
      <c r="E58" s="20">
        <f t="shared" si="0"/>
        <v>5342197.9811650803</v>
      </c>
      <c r="F58" s="20">
        <f t="shared" si="4"/>
        <v>55174.417600167355</v>
      </c>
      <c r="G58" s="20">
        <f t="shared" si="1"/>
        <v>67357.090099474372</v>
      </c>
      <c r="H58" s="20" t="str">
        <f t="shared" si="11"/>
        <v xml:space="preserve"> </v>
      </c>
      <c r="I58" s="18">
        <f t="shared" si="12"/>
        <v>0</v>
      </c>
      <c r="J58" s="4">
        <f t="shared" si="5"/>
        <v>0</v>
      </c>
      <c r="K58" s="5">
        <f t="shared" si="6"/>
        <v>0</v>
      </c>
      <c r="L58" s="20">
        <f t="shared" si="3"/>
        <v>0</v>
      </c>
      <c r="M58" s="3">
        <f t="shared" si="7"/>
        <v>0</v>
      </c>
      <c r="N58" s="20"/>
      <c r="O58" s="18">
        <f t="shared" si="8"/>
        <v>0</v>
      </c>
      <c r="P58" s="20">
        <f>IF(O58=2,$B$6*($B$21-$B$9)*$B$14,IF(O58=1,0.75*$B$6*($B$21-$B$9)*$B$14,0))</f>
        <v>0</v>
      </c>
      <c r="Q58" s="3">
        <f>IF(O58=2,$B$25,IF(O58=1,0.8*$B$25,0))</f>
        <v>0</v>
      </c>
    </row>
    <row r="59" spans="1:17" s="18" customFormat="1">
      <c r="A59" s="18">
        <v>32</v>
      </c>
      <c r="B59" s="19" t="str">
        <f t="shared" si="9"/>
        <v xml:space="preserve"> </v>
      </c>
      <c r="C59" s="19" t="str">
        <f t="shared" si="10"/>
        <v xml:space="preserve"> </v>
      </c>
      <c r="D59" s="1">
        <v>9.6130477530360706E-2</v>
      </c>
      <c r="E59" s="20">
        <f t="shared" si="0"/>
        <v>5855746.0241562082</v>
      </c>
      <c r="F59" s="20">
        <f t="shared" si="4"/>
        <v>56553.77804017155</v>
      </c>
      <c r="G59" s="20">
        <f t="shared" si="1"/>
        <v>69041.017351961258</v>
      </c>
      <c r="H59" s="20" t="str">
        <f t="shared" si="11"/>
        <v xml:space="preserve"> </v>
      </c>
      <c r="I59" s="18">
        <f t="shared" si="12"/>
        <v>0</v>
      </c>
      <c r="J59" s="4">
        <f t="shared" si="5"/>
        <v>0</v>
      </c>
      <c r="K59" s="5">
        <f t="shared" si="6"/>
        <v>0</v>
      </c>
      <c r="L59" s="20">
        <f t="shared" si="3"/>
        <v>0</v>
      </c>
      <c r="M59" s="3">
        <f t="shared" si="7"/>
        <v>0</v>
      </c>
      <c r="N59" s="20"/>
      <c r="O59" s="18">
        <f t="shared" si="8"/>
        <v>0</v>
      </c>
      <c r="P59" s="20">
        <f>IF(O59=2,$B$6*($B$21-$B$9)*$B$14,IF(O59=1,0.75*$B$6*($B$21-$B$9)*$B$14,0))</f>
        <v>0</v>
      </c>
      <c r="Q59" s="3">
        <f>IF(O59=2,$B$25,IF(O59=1,0.8*$B$25,0))</f>
        <v>0</v>
      </c>
    </row>
    <row r="60" spans="1:17" s="18" customFormat="1">
      <c r="A60" s="18">
        <v>33</v>
      </c>
      <c r="B60" s="19" t="str">
        <f t="shared" si="9"/>
        <v xml:space="preserve"> </v>
      </c>
      <c r="C60" s="19" t="str">
        <f t="shared" si="10"/>
        <v xml:space="preserve"> </v>
      </c>
      <c r="D60" s="1">
        <v>-1.9037456398976499E-2</v>
      </c>
      <c r="E60" s="20">
        <f t="shared" si="0"/>
        <v>5744267.5145378541</v>
      </c>
      <c r="F60" s="20">
        <f t="shared" si="4"/>
        <v>57967.622491175825</v>
      </c>
      <c r="G60" s="20">
        <f t="shared" si="1"/>
        <v>70767.042785760277</v>
      </c>
      <c r="H60" s="20" t="str">
        <f t="shared" si="11"/>
        <v xml:space="preserve"> </v>
      </c>
      <c r="I60" s="18">
        <f t="shared" si="12"/>
        <v>0</v>
      </c>
      <c r="J60" s="4">
        <f t="shared" si="5"/>
        <v>0</v>
      </c>
      <c r="K60" s="5">
        <f t="shared" si="6"/>
        <v>0</v>
      </c>
      <c r="L60" s="20">
        <f t="shared" si="3"/>
        <v>0</v>
      </c>
      <c r="M60" s="3">
        <f t="shared" si="7"/>
        <v>0</v>
      </c>
      <c r="N60" s="20"/>
      <c r="O60" s="18">
        <f t="shared" si="8"/>
        <v>0</v>
      </c>
      <c r="P60" s="20">
        <f>IF(O60=2,$B$6*($B$21-$B$9)*$B$14,IF(O60=1,0.75*$B$6*($B$21-$B$9)*$B$14,0))</f>
        <v>0</v>
      </c>
      <c r="Q60" s="3">
        <f>IF(O60=2,$B$25,IF(O60=1,0.8*$B$25,0))</f>
        <v>0</v>
      </c>
    </row>
    <row r="61" spans="1:17" s="18" customFormat="1">
      <c r="A61" s="18">
        <v>34</v>
      </c>
      <c r="B61" s="19" t="str">
        <f t="shared" si="9"/>
        <v xml:space="preserve"> </v>
      </c>
      <c r="C61" s="19" t="str">
        <f t="shared" si="10"/>
        <v xml:space="preserve"> </v>
      </c>
      <c r="D61" s="1">
        <v>-4.5515217116861101E-2</v>
      </c>
      <c r="E61" s="20">
        <f t="shared" si="0"/>
        <v>5482815.931436331</v>
      </c>
      <c r="F61" s="20">
        <f t="shared" si="4"/>
        <v>59416.813053455218</v>
      </c>
      <c r="G61" s="20">
        <f t="shared" si="1"/>
        <v>72536.21885540428</v>
      </c>
      <c r="H61" s="20" t="str">
        <f t="shared" si="11"/>
        <v xml:space="preserve"> </v>
      </c>
      <c r="I61" s="18">
        <f t="shared" si="12"/>
        <v>0</v>
      </c>
      <c r="J61" s="4">
        <f t="shared" si="5"/>
        <v>0</v>
      </c>
      <c r="K61" s="5">
        <f t="shared" si="6"/>
        <v>0</v>
      </c>
      <c r="L61" s="20">
        <f t="shared" si="3"/>
        <v>0</v>
      </c>
      <c r="M61" s="3">
        <f t="shared" si="7"/>
        <v>0</v>
      </c>
      <c r="N61" s="20"/>
      <c r="O61" s="18">
        <f t="shared" si="8"/>
        <v>0</v>
      </c>
      <c r="P61" s="20">
        <f>IF(O61=2,$B$6*($B$21-$B$9)*$B$14,IF(O61=1,0.75*$B$6*($B$21-$B$9)*$B$14,0))</f>
        <v>0</v>
      </c>
      <c r="Q61" s="3">
        <f>IF(O61=2,$B$25,IF(O61=1,0.8*$B$25,0))</f>
        <v>0</v>
      </c>
    </row>
    <row r="62" spans="1:17" s="18" customFormat="1">
      <c r="A62" s="18">
        <v>35</v>
      </c>
      <c r="B62" s="19" t="str">
        <f t="shared" si="9"/>
        <v xml:space="preserve"> </v>
      </c>
      <c r="C62" s="19" t="str">
        <f t="shared" si="10"/>
        <v xml:space="preserve"> </v>
      </c>
      <c r="D62" s="1">
        <v>0.105424840404837</v>
      </c>
      <c r="E62" s="20">
        <f t="shared" si="0"/>
        <v>6060840.9259771043</v>
      </c>
      <c r="F62" s="20">
        <f t="shared" si="4"/>
        <v>60902.2333797916</v>
      </c>
      <c r="G62" s="20">
        <f t="shared" si="1"/>
        <v>74349.624326789388</v>
      </c>
      <c r="H62" s="20" t="str">
        <f t="shared" si="11"/>
        <v xml:space="preserve"> </v>
      </c>
      <c r="I62" s="18">
        <f t="shared" si="12"/>
        <v>0</v>
      </c>
      <c r="J62" s="4">
        <f t="shared" si="5"/>
        <v>0</v>
      </c>
      <c r="K62" s="5">
        <f t="shared" si="6"/>
        <v>0</v>
      </c>
      <c r="L62" s="20">
        <f t="shared" si="3"/>
        <v>0</v>
      </c>
      <c r="M62" s="3">
        <f t="shared" si="7"/>
        <v>0</v>
      </c>
      <c r="N62" s="20"/>
      <c r="O62" s="18">
        <f t="shared" si="8"/>
        <v>0</v>
      </c>
      <c r="P62" s="20">
        <f>IF(O62=2,$B$6*($B$21-$B$9)*$B$14,IF(O62=1,0.75*$B$6*($B$21-$B$9)*$B$14,0))</f>
        <v>0</v>
      </c>
      <c r="Q62" s="3">
        <f>IF(O62=2,$B$25,IF(O62=1,0.8*$B$25,0))</f>
        <v>0</v>
      </c>
    </row>
    <row r="63" spans="1:17" s="18" customFormat="1">
      <c r="A63" s="18">
        <v>36</v>
      </c>
      <c r="B63" s="19" t="str">
        <f t="shared" si="9"/>
        <v xml:space="preserve"> </v>
      </c>
      <c r="C63" s="19" t="str">
        <f t="shared" si="10"/>
        <v xml:space="preserve"> </v>
      </c>
      <c r="D63" s="1">
        <v>4.6748074374935202E-2</v>
      </c>
      <c r="E63" s="20">
        <f t="shared" si="0"/>
        <v>6344173.5683593322</v>
      </c>
      <c r="F63" s="20">
        <f t="shared" si="4"/>
        <v>62424.789214286386</v>
      </c>
      <c r="G63" s="20">
        <f t="shared" si="1"/>
        <v>76208.3649349591</v>
      </c>
      <c r="H63" s="20" t="str">
        <f t="shared" si="11"/>
        <v xml:space="preserve"> </v>
      </c>
      <c r="I63" s="18">
        <f t="shared" si="12"/>
        <v>0</v>
      </c>
      <c r="J63" s="4">
        <f t="shared" si="5"/>
        <v>0</v>
      </c>
      <c r="K63" s="5">
        <f t="shared" si="6"/>
        <v>0</v>
      </c>
      <c r="L63" s="20">
        <f t="shared" si="3"/>
        <v>0</v>
      </c>
      <c r="M63" s="3">
        <f t="shared" si="7"/>
        <v>0</v>
      </c>
      <c r="N63" s="20"/>
      <c r="O63" s="18">
        <f t="shared" si="8"/>
        <v>0</v>
      </c>
      <c r="P63" s="20">
        <f>IF(O63=2,$B$6*($B$21-$B$9)*$B$14,IF(O63=1,0.75*$B$6*($B$21-$B$9)*$B$14,0))</f>
        <v>0</v>
      </c>
      <c r="Q63" s="3">
        <f>IF(O63=2,$B$25,IF(O63=1,0.8*$B$25,0))</f>
        <v>0</v>
      </c>
    </row>
    <row r="64" spans="1:17" s="18" customFormat="1">
      <c r="A64" s="18">
        <v>37</v>
      </c>
      <c r="B64" s="19" t="str">
        <f t="shared" si="9"/>
        <v xml:space="preserve"> </v>
      </c>
      <c r="C64" s="19" t="str">
        <f t="shared" si="10"/>
        <v xml:space="preserve"> </v>
      </c>
      <c r="D64" s="1">
        <v>1.1253756217833E-2</v>
      </c>
      <c r="E64" s="20">
        <f t="shared" si="0"/>
        <v>6415569.3511012681</v>
      </c>
      <c r="F64" s="20">
        <f t="shared" si="4"/>
        <v>63985.408944643546</v>
      </c>
      <c r="G64" s="20">
        <f t="shared" si="1"/>
        <v>78113.574058333092</v>
      </c>
      <c r="H64" s="20" t="str">
        <f t="shared" si="11"/>
        <v xml:space="preserve"> </v>
      </c>
      <c r="I64" s="18">
        <f t="shared" si="12"/>
        <v>0</v>
      </c>
      <c r="J64" s="4">
        <f t="shared" si="5"/>
        <v>0</v>
      </c>
      <c r="K64" s="5">
        <f t="shared" si="6"/>
        <v>0</v>
      </c>
      <c r="L64" s="20">
        <f t="shared" si="3"/>
        <v>0</v>
      </c>
      <c r="M64" s="3">
        <f t="shared" si="7"/>
        <v>0</v>
      </c>
      <c r="N64" s="20"/>
      <c r="O64" s="18">
        <f t="shared" si="8"/>
        <v>0</v>
      </c>
      <c r="P64" s="20">
        <f>IF(O64=2,$B$6*($B$21-$B$9)*$B$14,IF(O64=1,0.75*$B$6*($B$21-$B$9)*$B$14,0))</f>
        <v>0</v>
      </c>
      <c r="Q64" s="3">
        <f>IF(O64=2,$B$25,IF(O64=1,0.8*$B$25,0))</f>
        <v>0</v>
      </c>
    </row>
    <row r="65" spans="1:17" s="18" customFormat="1">
      <c r="A65" s="18">
        <v>38</v>
      </c>
      <c r="B65" s="19" t="str">
        <f t="shared" si="9"/>
        <v xml:space="preserve"> </v>
      </c>
      <c r="C65" s="19" t="str">
        <f t="shared" si="10"/>
        <v xml:space="preserve"> </v>
      </c>
      <c r="D65" s="1">
        <v>-9.2408158951312505E-2</v>
      </c>
      <c r="E65" s="20">
        <f t="shared" si="0"/>
        <v>5822718.398741533</v>
      </c>
      <c r="F65" s="20">
        <f t="shared" si="4"/>
        <v>65585.044168259628</v>
      </c>
      <c r="G65" s="20">
        <f t="shared" si="1"/>
        <v>80066.413409791407</v>
      </c>
      <c r="H65" s="20" t="str">
        <f t="shared" si="11"/>
        <v xml:space="preserve"> </v>
      </c>
      <c r="I65" s="18">
        <f t="shared" si="12"/>
        <v>0</v>
      </c>
      <c r="J65" s="4">
        <f t="shared" si="5"/>
        <v>0</v>
      </c>
      <c r="K65" s="5">
        <f t="shared" si="6"/>
        <v>0</v>
      </c>
      <c r="L65" s="20">
        <f t="shared" si="3"/>
        <v>0</v>
      </c>
      <c r="M65" s="3">
        <f t="shared" si="7"/>
        <v>0</v>
      </c>
      <c r="N65" s="20"/>
      <c r="O65" s="18">
        <f t="shared" si="8"/>
        <v>0</v>
      </c>
      <c r="P65" s="20">
        <f>IF(O65=2,$B$6*($B$21-$B$9)*$B$14,IF(O65=1,0.75*$B$6*($B$21-$B$9)*$B$14,0))</f>
        <v>0</v>
      </c>
      <c r="Q65" s="3">
        <f>IF(O65=2,$B$25,IF(O65=1,0.8*$B$25,0))</f>
        <v>0</v>
      </c>
    </row>
    <row r="66" spans="1:17" s="18" customFormat="1">
      <c r="A66" s="18">
        <v>39</v>
      </c>
      <c r="B66" s="19" t="str">
        <f t="shared" si="9"/>
        <v xml:space="preserve"> </v>
      </c>
      <c r="C66" s="19" t="str">
        <f t="shared" si="10"/>
        <v xml:space="preserve"> </v>
      </c>
      <c r="D66" s="1">
        <v>-4.2483345813498899E-2</v>
      </c>
      <c r="E66" s="20">
        <f t="shared" si="0"/>
        <v>5575349.8394331736</v>
      </c>
      <c r="F66" s="20">
        <f t="shared" si="4"/>
        <v>67224.670272466101</v>
      </c>
      <c r="G66" s="20">
        <f t="shared" si="1"/>
        <v>82068.073745036178</v>
      </c>
      <c r="H66" s="20" t="str">
        <f t="shared" si="11"/>
        <v xml:space="preserve"> </v>
      </c>
      <c r="I66" s="18">
        <f t="shared" si="12"/>
        <v>0</v>
      </c>
      <c r="J66" s="4">
        <f t="shared" si="5"/>
        <v>0</v>
      </c>
      <c r="K66" s="5">
        <f t="shared" si="6"/>
        <v>0</v>
      </c>
      <c r="L66" s="20">
        <f t="shared" si="3"/>
        <v>0</v>
      </c>
      <c r="M66" s="3">
        <f t="shared" si="7"/>
        <v>0</v>
      </c>
      <c r="N66" s="20"/>
      <c r="O66" s="18">
        <f t="shared" si="8"/>
        <v>0</v>
      </c>
      <c r="P66" s="20">
        <f>IF(O66=2,$B$6*($B$21-$B$9)*$B$14,IF(O66=1,0.75*$B$6*($B$21-$B$9)*$B$14,0))</f>
        <v>0</v>
      </c>
      <c r="Q66" s="3">
        <f>IF(O66=2,$B$25,IF(O66=1,0.8*$B$25,0))</f>
        <v>0</v>
      </c>
    </row>
    <row r="67" spans="1:17" s="18" customFormat="1">
      <c r="A67" s="18">
        <v>40</v>
      </c>
      <c r="B67" s="19" t="str">
        <f t="shared" si="9"/>
        <v xml:space="preserve"> </v>
      </c>
      <c r="C67" s="19" t="str">
        <f t="shared" si="10"/>
        <v xml:space="preserve"> </v>
      </c>
      <c r="D67" s="1">
        <v>6.4925121732350197E-2</v>
      </c>
      <c r="E67" s="20">
        <f t="shared" si="0"/>
        <v>5937330.1064588111</v>
      </c>
      <c r="F67" s="20">
        <f t="shared" si="4"/>
        <v>68905.287029277766</v>
      </c>
      <c r="G67" s="20">
        <f t="shared" si="1"/>
        <v>84119.775588662087</v>
      </c>
      <c r="H67" s="20" t="str">
        <f t="shared" si="11"/>
        <v xml:space="preserve"> </v>
      </c>
      <c r="I67" s="18">
        <f t="shared" si="12"/>
        <v>0</v>
      </c>
      <c r="J67" s="4">
        <f t="shared" si="5"/>
        <v>0</v>
      </c>
      <c r="K67" s="5">
        <f t="shared" si="6"/>
        <v>0</v>
      </c>
      <c r="L67" s="20">
        <f t="shared" si="3"/>
        <v>0</v>
      </c>
      <c r="M67" s="3">
        <f t="shared" si="7"/>
        <v>0</v>
      </c>
      <c r="N67" s="20"/>
      <c r="O67" s="18">
        <f t="shared" si="8"/>
        <v>0</v>
      </c>
      <c r="P67" s="20">
        <f>IF(O67=2,$B$6*($B$21-$B$9)*$B$14,IF(O67=1,0.75*$B$6*($B$21-$B$9)*$B$14,0))</f>
        <v>0</v>
      </c>
      <c r="Q67" s="3">
        <f>IF(O67=2,$B$25,IF(O67=1,0.8*$B$25,0))</f>
        <v>0</v>
      </c>
    </row>
    <row r="68" spans="1:17" s="18" customFormat="1">
      <c r="B68" s="19"/>
      <c r="C68" s="19"/>
      <c r="D68" s="21"/>
      <c r="E68" s="20"/>
      <c r="F68" s="20"/>
      <c r="K68" s="20"/>
      <c r="M68" s="20"/>
      <c r="N68" s="20"/>
    </row>
    <row r="69" spans="1:17" s="18" customFormat="1">
      <c r="B69" s="19"/>
      <c r="C69" s="19"/>
      <c r="D69" s="21"/>
      <c r="E69" s="20"/>
      <c r="F69" s="20"/>
      <c r="K69" s="20"/>
      <c r="M69" s="20"/>
      <c r="N69" s="20"/>
    </row>
    <row r="70" spans="1:17" s="18" customFormat="1">
      <c r="B70" s="19"/>
      <c r="C70" s="19"/>
      <c r="D70" s="21"/>
      <c r="E70" s="20"/>
      <c r="F70" s="20"/>
      <c r="K70" s="20"/>
      <c r="M70" s="20"/>
      <c r="N70" s="20"/>
    </row>
    <row r="71" spans="1:17" s="18" customFormat="1">
      <c r="B71" s="19"/>
      <c r="C71" s="19"/>
      <c r="D71" s="21"/>
      <c r="E71" s="20"/>
      <c r="F71" s="20"/>
      <c r="K71" s="20"/>
      <c r="M71" s="20"/>
      <c r="N71" s="20"/>
    </row>
    <row r="72" spans="1:17" s="18" customFormat="1">
      <c r="B72" s="19"/>
      <c r="C72" s="19"/>
      <c r="D72" s="21"/>
      <c r="E72" s="20"/>
      <c r="F72" s="20"/>
      <c r="K72" s="20"/>
      <c r="M72" s="20"/>
      <c r="N72" s="20"/>
    </row>
    <row r="73" spans="1:17" s="18" customFormat="1">
      <c r="B73" s="19"/>
      <c r="C73" s="19"/>
      <c r="D73" s="21"/>
      <c r="E73" s="20"/>
      <c r="F73" s="20"/>
      <c r="K73" s="20"/>
      <c r="M73" s="20"/>
      <c r="N73" s="20"/>
    </row>
    <row r="74" spans="1:17" s="18" customFormat="1">
      <c r="B74" s="19"/>
      <c r="C74" s="19"/>
      <c r="D74" s="21"/>
      <c r="E74" s="20"/>
      <c r="F74" s="20"/>
      <c r="K74" s="20"/>
      <c r="M74" s="20"/>
      <c r="N74" s="20"/>
    </row>
    <row r="75" spans="1:17" s="18" customFormat="1">
      <c r="B75" s="19"/>
      <c r="C75" s="19"/>
      <c r="D75" s="21"/>
      <c r="E75" s="20"/>
      <c r="F75" s="20"/>
      <c r="K75" s="20"/>
      <c r="M75" s="20"/>
      <c r="N75" s="20"/>
    </row>
    <row r="76" spans="1:17" s="18" customFormat="1">
      <c r="B76" s="19"/>
      <c r="C76" s="19"/>
      <c r="D76" s="21"/>
      <c r="E76" s="20"/>
      <c r="F76" s="20"/>
      <c r="K76" s="20"/>
      <c r="M76" s="20"/>
      <c r="N76" s="20"/>
    </row>
    <row r="77" spans="1:17" s="18" customFormat="1">
      <c r="B77" s="19"/>
      <c r="C77" s="19"/>
      <c r="D77" s="21"/>
      <c r="E77" s="20"/>
      <c r="F77" s="20"/>
      <c r="K77" s="20"/>
      <c r="M77" s="20"/>
      <c r="N77" s="20"/>
    </row>
    <row r="78" spans="1:17" s="18" customFormat="1">
      <c r="B78" s="19"/>
      <c r="C78" s="19"/>
      <c r="D78" s="21"/>
      <c r="E78" s="20"/>
      <c r="F78" s="20"/>
      <c r="K78" s="20"/>
      <c r="M78" s="20"/>
      <c r="N78" s="20"/>
    </row>
    <row r="79" spans="1:17" s="18" customFormat="1">
      <c r="B79" s="19"/>
      <c r="C79" s="19"/>
      <c r="D79" s="21"/>
      <c r="E79" s="20"/>
      <c r="F79" s="20"/>
      <c r="K79" s="20"/>
      <c r="M79" s="20"/>
      <c r="N79" s="20"/>
    </row>
    <row r="80" spans="1:17" s="18" customFormat="1">
      <c r="B80" s="19"/>
      <c r="C80" s="19"/>
      <c r="D80" s="21"/>
      <c r="E80" s="20"/>
      <c r="F80" s="20"/>
      <c r="K80" s="20"/>
      <c r="M80" s="20"/>
      <c r="N80" s="20"/>
    </row>
    <row r="81" spans="2:14" s="18" customFormat="1">
      <c r="B81" s="19"/>
      <c r="C81" s="19"/>
      <c r="D81" s="21"/>
      <c r="E81" s="20"/>
      <c r="F81" s="20"/>
      <c r="K81" s="20"/>
      <c r="M81" s="20"/>
      <c r="N81" s="20"/>
    </row>
    <row r="82" spans="2:14" s="18" customFormat="1">
      <c r="B82" s="19"/>
      <c r="C82" s="19"/>
      <c r="D82" s="21"/>
      <c r="E82" s="20"/>
      <c r="F82" s="20"/>
      <c r="K82" s="20"/>
      <c r="M82" s="20"/>
      <c r="N82" s="20"/>
    </row>
    <row r="83" spans="2:14" s="18" customFormat="1">
      <c r="B83" s="19"/>
      <c r="C83" s="19"/>
      <c r="D83" s="21"/>
      <c r="E83" s="20"/>
      <c r="F83" s="20"/>
      <c r="K83" s="20"/>
      <c r="M83" s="20"/>
      <c r="N83" s="20"/>
    </row>
    <row r="84" spans="2:14" s="18" customFormat="1">
      <c r="B84" s="19"/>
      <c r="C84" s="19"/>
      <c r="D84" s="21"/>
      <c r="E84" s="20"/>
      <c r="F84" s="20"/>
      <c r="K84" s="20"/>
      <c r="M84" s="20"/>
      <c r="N84" s="20"/>
    </row>
    <row r="85" spans="2:14" s="18" customFormat="1">
      <c r="B85" s="19"/>
      <c r="C85" s="19"/>
      <c r="D85" s="21"/>
      <c r="E85" s="20"/>
      <c r="F85" s="20"/>
      <c r="K85" s="20"/>
      <c r="M85" s="20"/>
      <c r="N85" s="20"/>
    </row>
    <row r="86" spans="2:14" s="18" customFormat="1">
      <c r="B86" s="19"/>
      <c r="C86" s="19"/>
      <c r="D86" s="21"/>
      <c r="E86" s="20"/>
      <c r="F86" s="20"/>
      <c r="K86" s="20"/>
      <c r="M86" s="20"/>
      <c r="N86" s="20"/>
    </row>
    <row r="87" spans="2:14" s="18" customFormat="1">
      <c r="B87" s="19"/>
      <c r="C87" s="19"/>
      <c r="D87" s="21"/>
      <c r="E87" s="20"/>
      <c r="F87" s="20"/>
      <c r="K87" s="20"/>
      <c r="M87" s="20"/>
      <c r="N87" s="20"/>
    </row>
    <row r="88" spans="2:14" s="18" customFormat="1">
      <c r="B88" s="19"/>
      <c r="C88" s="19"/>
      <c r="D88" s="21"/>
      <c r="E88" s="20"/>
      <c r="F88" s="20"/>
      <c r="K88" s="20"/>
      <c r="M88" s="20"/>
      <c r="N88" s="20"/>
    </row>
    <row r="89" spans="2:14" s="18" customFormat="1">
      <c r="B89" s="19"/>
      <c r="C89" s="19"/>
      <c r="D89" s="21"/>
      <c r="E89" s="20"/>
      <c r="F89" s="20"/>
      <c r="K89" s="20"/>
      <c r="M89" s="20"/>
      <c r="N89" s="20"/>
    </row>
    <row r="90" spans="2:14" s="18" customFormat="1">
      <c r="B90" s="19"/>
      <c r="C90" s="19"/>
      <c r="D90" s="21"/>
      <c r="E90" s="20"/>
      <c r="F90" s="20"/>
      <c r="K90" s="20"/>
      <c r="M90" s="20"/>
      <c r="N90" s="20"/>
    </row>
    <row r="91" spans="2:14" s="18" customFormat="1">
      <c r="B91" s="19"/>
      <c r="C91" s="19"/>
      <c r="D91" s="21"/>
      <c r="E91" s="20"/>
      <c r="F91" s="20"/>
      <c r="K91" s="20"/>
      <c r="M91" s="20"/>
      <c r="N91" s="20"/>
    </row>
    <row r="92" spans="2:14" s="18" customFormat="1">
      <c r="B92" s="19"/>
      <c r="C92" s="19"/>
      <c r="D92" s="21"/>
      <c r="E92" s="20"/>
      <c r="F92" s="20"/>
      <c r="K92" s="20"/>
      <c r="M92" s="20"/>
      <c r="N92" s="20"/>
    </row>
    <row r="93" spans="2:14" s="18" customFormat="1">
      <c r="B93" s="19"/>
      <c r="C93" s="19"/>
      <c r="D93" s="21"/>
      <c r="E93" s="20"/>
      <c r="F93" s="20"/>
      <c r="K93" s="20"/>
      <c r="M93" s="20"/>
      <c r="N93" s="20"/>
    </row>
    <row r="94" spans="2:14" s="18" customFormat="1">
      <c r="B94" s="19"/>
      <c r="C94" s="19"/>
      <c r="D94" s="21"/>
      <c r="E94" s="20"/>
      <c r="F94" s="20"/>
      <c r="K94" s="20"/>
      <c r="M94" s="20"/>
      <c r="N94" s="20"/>
    </row>
    <row r="95" spans="2:14" s="18" customFormat="1">
      <c r="D95" s="21"/>
      <c r="E95" s="20"/>
      <c r="F95" s="20"/>
      <c r="K95" s="20"/>
      <c r="M95" s="20"/>
      <c r="N95" s="20"/>
    </row>
    <row r="96" spans="2:14" s="18" customFormat="1">
      <c r="D96" s="21"/>
      <c r="E96" s="20"/>
      <c r="F96" s="20"/>
      <c r="K96" s="20"/>
      <c r="M96" s="20"/>
      <c r="N96" s="20"/>
    </row>
    <row r="97" spans="4:14" s="18" customFormat="1">
      <c r="D97" s="21"/>
      <c r="E97" s="20"/>
      <c r="F97" s="20"/>
      <c r="K97" s="20"/>
      <c r="M97" s="20"/>
      <c r="N97" s="20"/>
    </row>
    <row r="98" spans="4:14" s="18" customFormat="1">
      <c r="D98" s="21"/>
      <c r="E98" s="20"/>
      <c r="F98" s="20"/>
      <c r="K98" s="20"/>
      <c r="M98" s="20"/>
      <c r="N98" s="20"/>
    </row>
    <row r="99" spans="4:14" s="18" customFormat="1">
      <c r="D99" s="21"/>
      <c r="E99" s="20"/>
      <c r="F99" s="20"/>
      <c r="K99" s="20"/>
      <c r="M99" s="20"/>
      <c r="N99" s="20"/>
    </row>
    <row r="100" spans="4:14" s="18" customFormat="1">
      <c r="D100" s="21"/>
      <c r="E100" s="20"/>
      <c r="F100" s="20"/>
      <c r="K100" s="20"/>
      <c r="M100" s="20"/>
      <c r="N100" s="20"/>
    </row>
    <row r="101" spans="4:14" s="18" customFormat="1">
      <c r="D101" s="21"/>
      <c r="E101" s="20"/>
      <c r="F101" s="20"/>
      <c r="K101" s="20"/>
      <c r="M101" s="20"/>
      <c r="N101" s="20"/>
    </row>
    <row r="102" spans="4:14" s="18" customFormat="1">
      <c r="D102" s="21"/>
      <c r="E102" s="20"/>
      <c r="F102" s="20"/>
      <c r="K102" s="20"/>
      <c r="M102" s="20"/>
      <c r="N102" s="20"/>
    </row>
    <row r="103" spans="4:14" s="18" customFormat="1">
      <c r="D103" s="21"/>
      <c r="E103" s="20"/>
      <c r="F103" s="20"/>
      <c r="K103" s="20"/>
      <c r="M103" s="20"/>
      <c r="N103" s="20"/>
    </row>
    <row r="104" spans="4:14" s="18" customFormat="1">
      <c r="D104" s="21"/>
      <c r="E104" s="20"/>
      <c r="F104" s="20"/>
      <c r="K104" s="20"/>
      <c r="M104" s="20"/>
      <c r="N104" s="20"/>
    </row>
    <row r="105" spans="4:14" s="18" customFormat="1">
      <c r="D105" s="21"/>
      <c r="E105" s="20"/>
      <c r="F105" s="20"/>
      <c r="K105" s="20"/>
      <c r="M105" s="20"/>
      <c r="N105" s="20"/>
    </row>
    <row r="106" spans="4:14" s="18" customFormat="1">
      <c r="D106" s="21"/>
      <c r="E106" s="20"/>
      <c r="F106" s="20"/>
      <c r="K106" s="20"/>
      <c r="M106" s="20"/>
      <c r="N106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Cotton</dc:creator>
  <cp:lastModifiedBy>Dirk Cotton</cp:lastModifiedBy>
  <dcterms:created xsi:type="dcterms:W3CDTF">2016-12-11T19:44:57Z</dcterms:created>
  <dcterms:modified xsi:type="dcterms:W3CDTF">2016-12-19T00:25:14Z</dcterms:modified>
</cp:coreProperties>
</file>