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3640" yWindow="0" windowWidth="25400" windowHeight="18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O23" i="1"/>
  <c r="H23" i="1"/>
  <c r="J23" i="1"/>
  <c r="E22" i="1"/>
  <c r="K23" i="1"/>
  <c r="L23" i="1"/>
  <c r="M23" i="1"/>
  <c r="E23" i="1"/>
  <c r="O24" i="1"/>
  <c r="H24" i="1"/>
  <c r="J24" i="1"/>
  <c r="K24" i="1"/>
  <c r="L24" i="1"/>
  <c r="M24" i="1"/>
  <c r="E24" i="1"/>
  <c r="O25" i="1"/>
  <c r="H25" i="1"/>
  <c r="J25" i="1"/>
  <c r="K25" i="1"/>
  <c r="L25" i="1"/>
  <c r="M25" i="1"/>
  <c r="E25" i="1"/>
  <c r="O26" i="1"/>
  <c r="H26" i="1"/>
  <c r="J26" i="1"/>
  <c r="K26" i="1"/>
  <c r="L26" i="1"/>
  <c r="M26" i="1"/>
  <c r="E26" i="1"/>
  <c r="O27" i="1"/>
  <c r="H27" i="1"/>
  <c r="J27" i="1"/>
  <c r="K27" i="1"/>
  <c r="L27" i="1"/>
  <c r="M27" i="1"/>
  <c r="E27" i="1"/>
  <c r="O28" i="1"/>
  <c r="H28" i="1"/>
  <c r="J28" i="1"/>
  <c r="K28" i="1"/>
  <c r="L28" i="1"/>
  <c r="M28" i="1"/>
  <c r="E28" i="1"/>
  <c r="O29" i="1"/>
  <c r="H29" i="1"/>
  <c r="J29" i="1"/>
  <c r="K29" i="1"/>
  <c r="L29" i="1"/>
  <c r="M29" i="1"/>
  <c r="E29" i="1"/>
  <c r="O30" i="1"/>
  <c r="H30" i="1"/>
  <c r="J30" i="1"/>
  <c r="K30" i="1"/>
  <c r="S30" i="1"/>
  <c r="H62" i="1"/>
  <c r="I62" i="1"/>
  <c r="H61" i="1"/>
  <c r="I61" i="1"/>
  <c r="H60" i="1"/>
  <c r="I60" i="1"/>
  <c r="H59" i="1"/>
  <c r="I59" i="1"/>
  <c r="H58" i="1"/>
  <c r="I58" i="1"/>
  <c r="H57" i="1"/>
  <c r="I57" i="1"/>
  <c r="H56" i="1"/>
  <c r="I56" i="1"/>
  <c r="H55" i="1"/>
  <c r="I55" i="1"/>
  <c r="H54" i="1"/>
  <c r="I54" i="1"/>
  <c r="H53" i="1"/>
  <c r="I53" i="1"/>
  <c r="H52" i="1"/>
  <c r="I52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H51" i="1"/>
  <c r="I51" i="1"/>
  <c r="H50" i="1"/>
  <c r="I50" i="1"/>
  <c r="H49" i="1"/>
  <c r="I49" i="1"/>
  <c r="H48" i="1"/>
  <c r="I48" i="1"/>
  <c r="H47" i="1"/>
  <c r="I47" i="1"/>
  <c r="H46" i="1"/>
  <c r="I46" i="1"/>
  <c r="H45" i="1"/>
  <c r="I45" i="1"/>
  <c r="H44" i="1"/>
  <c r="I44" i="1"/>
  <c r="H43" i="1"/>
  <c r="I43" i="1"/>
  <c r="H42" i="1"/>
  <c r="I42" i="1"/>
  <c r="H41" i="1"/>
  <c r="I41" i="1"/>
  <c r="H40" i="1"/>
  <c r="H39" i="1"/>
  <c r="H38" i="1"/>
  <c r="H37" i="1"/>
  <c r="H36" i="1"/>
  <c r="H35" i="1"/>
  <c r="H34" i="1"/>
  <c r="H33" i="1"/>
  <c r="H32" i="1"/>
  <c r="H31" i="1"/>
  <c r="O52" i="1"/>
  <c r="K52" i="1"/>
  <c r="O51" i="1"/>
  <c r="K51" i="1"/>
  <c r="O50" i="1"/>
  <c r="K50" i="1"/>
  <c r="O49" i="1"/>
  <c r="K49" i="1"/>
  <c r="O48" i="1"/>
  <c r="K48" i="1"/>
  <c r="O47" i="1"/>
  <c r="K47" i="1"/>
  <c r="O46" i="1"/>
  <c r="K46" i="1"/>
  <c r="O45" i="1"/>
  <c r="K45" i="1"/>
  <c r="O44" i="1"/>
  <c r="K44" i="1"/>
  <c r="O43" i="1"/>
  <c r="L30" i="1"/>
  <c r="M30" i="1"/>
  <c r="E30" i="1"/>
  <c r="O31" i="1"/>
  <c r="K31" i="1"/>
  <c r="L31" i="1"/>
  <c r="M31" i="1"/>
  <c r="E31" i="1"/>
  <c r="O32" i="1"/>
  <c r="K32" i="1"/>
  <c r="L32" i="1"/>
  <c r="M32" i="1"/>
  <c r="E32" i="1"/>
  <c r="O33" i="1"/>
  <c r="K33" i="1"/>
  <c r="L33" i="1"/>
  <c r="M33" i="1"/>
  <c r="E33" i="1"/>
  <c r="O34" i="1"/>
  <c r="K34" i="1"/>
  <c r="L34" i="1"/>
  <c r="M34" i="1"/>
  <c r="E34" i="1"/>
  <c r="O35" i="1"/>
  <c r="K35" i="1"/>
  <c r="L35" i="1"/>
  <c r="M35" i="1"/>
  <c r="E35" i="1"/>
  <c r="O36" i="1"/>
  <c r="K36" i="1"/>
  <c r="L36" i="1"/>
  <c r="M36" i="1"/>
  <c r="E36" i="1"/>
  <c r="O37" i="1"/>
  <c r="K37" i="1"/>
  <c r="L37" i="1"/>
  <c r="M37" i="1"/>
  <c r="E37" i="1"/>
  <c r="O38" i="1"/>
  <c r="K38" i="1"/>
  <c r="L38" i="1"/>
  <c r="M38" i="1"/>
  <c r="E38" i="1"/>
  <c r="O39" i="1"/>
  <c r="K39" i="1"/>
  <c r="L39" i="1"/>
  <c r="M39" i="1"/>
  <c r="E39" i="1"/>
  <c r="O40" i="1"/>
  <c r="K40" i="1"/>
  <c r="L40" i="1"/>
  <c r="M40" i="1"/>
  <c r="E40" i="1"/>
  <c r="O41" i="1"/>
  <c r="K41" i="1"/>
  <c r="L41" i="1"/>
  <c r="M41" i="1"/>
  <c r="E41" i="1"/>
  <c r="O42" i="1"/>
  <c r="K42" i="1"/>
  <c r="L42" i="1"/>
  <c r="M42" i="1"/>
  <c r="E42" i="1"/>
  <c r="K43" i="1"/>
  <c r="L43" i="1"/>
  <c r="M43" i="1"/>
  <c r="E43" i="1"/>
  <c r="L44" i="1"/>
  <c r="M44" i="1"/>
  <c r="E44" i="1"/>
  <c r="L45" i="1"/>
  <c r="M45" i="1"/>
  <c r="E45" i="1"/>
  <c r="L46" i="1"/>
  <c r="M46" i="1"/>
  <c r="E46" i="1"/>
  <c r="L47" i="1"/>
  <c r="M47" i="1"/>
  <c r="E47" i="1"/>
  <c r="L48" i="1"/>
  <c r="M48" i="1"/>
  <c r="E48" i="1"/>
  <c r="L49" i="1"/>
  <c r="M49" i="1"/>
  <c r="E49" i="1"/>
  <c r="L50" i="1"/>
  <c r="M50" i="1"/>
  <c r="E50" i="1"/>
  <c r="L51" i="1"/>
  <c r="M51" i="1"/>
  <c r="E51" i="1"/>
  <c r="L52" i="1"/>
  <c r="M52" i="1"/>
  <c r="E52" i="1"/>
  <c r="L53" i="1"/>
  <c r="M53" i="1"/>
  <c r="E53" i="1"/>
  <c r="L54" i="1"/>
  <c r="M54" i="1"/>
  <c r="E54" i="1"/>
  <c r="L55" i="1"/>
  <c r="M55" i="1"/>
  <c r="E55" i="1"/>
  <c r="L56" i="1"/>
  <c r="M56" i="1"/>
  <c r="E56" i="1"/>
  <c r="L57" i="1"/>
  <c r="M57" i="1"/>
  <c r="E57" i="1"/>
  <c r="L58" i="1"/>
  <c r="M58" i="1"/>
  <c r="E58" i="1"/>
  <c r="L59" i="1"/>
  <c r="M59" i="1"/>
  <c r="E59" i="1"/>
  <c r="L60" i="1"/>
  <c r="M60" i="1"/>
  <c r="E60" i="1"/>
  <c r="L61" i="1"/>
  <c r="M61" i="1"/>
  <c r="E61" i="1"/>
  <c r="O62" i="1"/>
  <c r="O61" i="1"/>
  <c r="O60" i="1"/>
  <c r="O59" i="1"/>
  <c r="O58" i="1"/>
  <c r="O57" i="1"/>
  <c r="O56" i="1"/>
  <c r="O55" i="1"/>
  <c r="O54" i="1"/>
  <c r="O53" i="1"/>
  <c r="L62" i="1"/>
  <c r="M62" i="1"/>
  <c r="E62" i="1"/>
</calcChain>
</file>

<file path=xl/sharedStrings.xml><?xml version="1.0" encoding="utf-8"?>
<sst xmlns="http://schemas.openxmlformats.org/spreadsheetml/2006/main" count="35" uniqueCount="34">
  <si>
    <t>scenario</t>
  </si>
  <si>
    <t>Female Death Age</t>
  </si>
  <si>
    <t>Equity alloc</t>
  </si>
  <si>
    <t>annual Spend Percent</t>
  </si>
  <si>
    <t>percentAnnuity</t>
  </si>
  <si>
    <t xml:space="preserve">annualReturn </t>
  </si>
  <si>
    <t>sigma50</t>
  </si>
  <si>
    <t>QLAC</t>
  </si>
  <si>
    <t>vcSSclaim Age</t>
  </si>
  <si>
    <t>vcSSBenefit</t>
  </si>
  <si>
    <t>dcSSclaim Age</t>
  </si>
  <si>
    <t>dcSSBenefit</t>
  </si>
  <si>
    <t>Market Return</t>
  </si>
  <si>
    <t>Year</t>
  </si>
  <si>
    <t>Portfolio Value</t>
  </si>
  <si>
    <t>Annuity</t>
  </si>
  <si>
    <t>Portfolio Spend</t>
  </si>
  <si>
    <t>DC Age</t>
  </si>
  <si>
    <t>VC Age</t>
  </si>
  <si>
    <t>QLAC Payout</t>
  </si>
  <si>
    <t>Annuity Payout</t>
  </si>
  <si>
    <t>Total Spend</t>
  </si>
  <si>
    <t>Male Death Age</t>
  </si>
  <si>
    <t>inflation</t>
  </si>
  <si>
    <t>Household SS Benefit</t>
  </si>
  <si>
    <t>Initial Portfolio Value</t>
  </si>
  <si>
    <t>Min Annual Income</t>
  </si>
  <si>
    <t>combYrs</t>
  </si>
  <si>
    <t>Reinvest Excess Spend</t>
  </si>
  <si>
    <t>Alive</t>
  </si>
  <si>
    <t>VC SS if alive</t>
  </si>
  <si>
    <t>DC SS if alive</t>
  </si>
  <si>
    <t>Term Portfolio Value</t>
  </si>
  <si>
    <t>Unmet Spending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</si>
</sst>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1" applyNumberFormat="1" applyFont="1" applyFill="1"/>
    <xf numFmtId="164" fontId="0" fillId="0" borderId="0" xfId="0" applyNumberFormat="1" applyFill="1"/>
    <xf numFmtId="164" fontId="7" fillId="0" borderId="0" xfId="0" applyNumberFormat="1" applyFont="1" applyFill="1" applyAlignment="1">
      <alignment horizontal="center"/>
    </xf>
    <xf numFmtId="0" fontId="0" fillId="0" borderId="0" xfId="1" applyNumberFormat="1" applyFont="1" applyFill="1"/>
    <xf numFmtId="165" fontId="0" fillId="0" borderId="0" xfId="1" applyNumberFormat="1" applyFont="1" applyFill="1"/>
    <xf numFmtId="11" fontId="0" fillId="0" borderId="0" xfId="0" applyNumberFormat="1" applyFill="1"/>
    <xf numFmtId="164" fontId="2" fillId="0" borderId="0" xfId="1" applyNumberFormat="1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165" fontId="2" fillId="0" borderId="0" xfId="1" applyNumberFormat="1" applyFont="1" applyFill="1" applyAlignment="1">
      <alignment wrapText="1"/>
    </xf>
    <xf numFmtId="164" fontId="1" fillId="0" borderId="0" xfId="1" applyNumberFormat="1" applyFont="1" applyFill="1" applyAlignment="1">
      <alignment wrapText="1"/>
    </xf>
    <xf numFmtId="164" fontId="2" fillId="0" borderId="0" xfId="1" applyNumberFormat="1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164" fontId="6" fillId="0" borderId="0" xfId="1" applyNumberFormat="1" applyFont="1" applyFill="1"/>
    <xf numFmtId="164" fontId="6" fillId="0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164" fontId="5" fillId="0" borderId="0" xfId="1" applyNumberFormat="1" applyFont="1" applyFill="1"/>
    <xf numFmtId="165" fontId="5" fillId="0" borderId="0" xfId="1" applyNumberFormat="1" applyFont="1" applyFill="1"/>
    <xf numFmtId="11" fontId="0" fillId="0" borderId="0" xfId="0" applyNumberFormat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164" fontId="0" fillId="0" borderId="0" xfId="1" applyNumberFormat="1" applyFont="1"/>
  </cellXfs>
  <cellStyles count="25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showRuler="0" topLeftCell="A12" workbookViewId="0">
      <selection activeCell="C19" sqref="C19"/>
    </sheetView>
  </sheetViews>
  <sheetFormatPr baseColWidth="10" defaultRowHeight="15" x14ac:dyDescent="0"/>
  <cols>
    <col min="1" max="1" width="19" style="1" customWidth="1"/>
    <col min="2" max="2" width="13.1640625" style="1" bestFit="1" customWidth="1"/>
    <col min="3" max="3" width="10.83203125" style="1" customWidth="1"/>
    <col min="4" max="4" width="15.33203125" style="7" customWidth="1"/>
    <col min="5" max="5" width="13.6640625" style="3" customWidth="1"/>
    <col min="6" max="6" width="12.5" style="3" bestFit="1" customWidth="1"/>
    <col min="7" max="10" width="10.83203125" style="1"/>
    <col min="11" max="11" width="15" style="3" customWidth="1"/>
    <col min="12" max="12" width="10.83203125" style="1"/>
    <col min="13" max="13" width="12.33203125" style="3" customWidth="1"/>
    <col min="14" max="14" width="10.83203125" style="3"/>
    <col min="15" max="16384" width="10.83203125" style="1"/>
  </cols>
  <sheetData>
    <row r="1" spans="1:14">
      <c r="A1" s="1" t="s">
        <v>0</v>
      </c>
      <c r="B1">
        <v>300</v>
      </c>
      <c r="D1" s="6"/>
    </row>
    <row r="2" spans="1:14">
      <c r="A2" s="1" t="s">
        <v>22</v>
      </c>
      <c r="B2">
        <v>67</v>
      </c>
      <c r="D2" s="6"/>
      <c r="K2" s="1"/>
      <c r="N2" s="1"/>
    </row>
    <row r="3" spans="1:14">
      <c r="A3" s="1" t="s">
        <v>1</v>
      </c>
      <c r="B3">
        <v>88</v>
      </c>
      <c r="D3" s="6"/>
    </row>
    <row r="4" spans="1:14">
      <c r="A4" s="1" t="s">
        <v>2</v>
      </c>
      <c r="B4">
        <v>1</v>
      </c>
      <c r="D4" s="6"/>
    </row>
    <row r="5" spans="1:14">
      <c r="A5" s="1" t="s">
        <v>3</v>
      </c>
      <c r="B5">
        <v>4.4999999999999998E-2</v>
      </c>
      <c r="D5" s="6"/>
    </row>
    <row r="6" spans="1:14">
      <c r="A6" s="1" t="s">
        <v>4</v>
      </c>
      <c r="B6">
        <v>0.5</v>
      </c>
      <c r="D6" s="6"/>
    </row>
    <row r="7" spans="1:14">
      <c r="A7" s="1" t="s">
        <v>5</v>
      </c>
      <c r="B7">
        <v>0.112163431808846</v>
      </c>
      <c r="D7" s="6"/>
    </row>
    <row r="8" spans="1:14">
      <c r="A8" s="1" t="s">
        <v>6</v>
      </c>
      <c r="B8">
        <v>0.16200000000000001</v>
      </c>
      <c r="D8" s="6"/>
    </row>
    <row r="9" spans="1:14">
      <c r="A9" s="1" t="s">
        <v>7</v>
      </c>
      <c r="B9">
        <v>50000</v>
      </c>
      <c r="D9" s="6"/>
    </row>
    <row r="10" spans="1:14">
      <c r="A10" s="1" t="s">
        <v>8</v>
      </c>
      <c r="B10">
        <v>66</v>
      </c>
      <c r="D10" s="6"/>
      <c r="E10" s="6"/>
    </row>
    <row r="11" spans="1:14">
      <c r="A11" s="1" t="s">
        <v>9</v>
      </c>
      <c r="B11">
        <v>24540</v>
      </c>
      <c r="D11" s="6"/>
      <c r="E11" s="6"/>
    </row>
    <row r="12" spans="1:14">
      <c r="A12" s="1" t="s">
        <v>10</v>
      </c>
      <c r="B12">
        <v>68</v>
      </c>
      <c r="D12" s="6"/>
      <c r="E12" s="6"/>
    </row>
    <row r="13" spans="1:14">
      <c r="A13" s="1" t="s">
        <v>11</v>
      </c>
      <c r="B13">
        <v>29952</v>
      </c>
      <c r="D13" s="6"/>
      <c r="E13" s="6"/>
    </row>
    <row r="14" spans="1:14">
      <c r="A14" s="1" t="s">
        <v>20</v>
      </c>
      <c r="B14">
        <v>0.05</v>
      </c>
    </row>
    <row r="15" spans="1:14">
      <c r="A15" s="1" t="s">
        <v>19</v>
      </c>
      <c r="B15">
        <v>0.05</v>
      </c>
    </row>
    <row r="16" spans="1:14">
      <c r="A16" s="1" t="s">
        <v>23</v>
      </c>
      <c r="B16">
        <v>2.5000000000000001E-2</v>
      </c>
    </row>
    <row r="17" spans="1:19">
      <c r="A17" s="1" t="s">
        <v>27</v>
      </c>
      <c r="B17">
        <v>45</v>
      </c>
    </row>
    <row r="18" spans="1:19">
      <c r="A18" s="1" t="s">
        <v>25</v>
      </c>
      <c r="B18" s="23">
        <v>4000000</v>
      </c>
      <c r="C18" s="8"/>
      <c r="F18" s="3">
        <v>33521</v>
      </c>
    </row>
    <row r="19" spans="1:19">
      <c r="A19" s="1" t="s">
        <v>26</v>
      </c>
      <c r="B19" s="23">
        <v>200000</v>
      </c>
      <c r="C19" s="8"/>
    </row>
    <row r="20" spans="1:19">
      <c r="A20" s="1" t="s">
        <v>33</v>
      </c>
      <c r="B20">
        <v>0</v>
      </c>
    </row>
    <row r="21" spans="1:19">
      <c r="A21" s="1" t="s">
        <v>32</v>
      </c>
      <c r="B21" s="27">
        <v>4671282.63035898</v>
      </c>
      <c r="E21" s="9" t="s">
        <v>14</v>
      </c>
    </row>
    <row r="22" spans="1:19" s="10" customFormat="1" ht="30">
      <c r="A22" s="10" t="s">
        <v>13</v>
      </c>
      <c r="B22" s="11" t="s">
        <v>17</v>
      </c>
      <c r="C22" s="11" t="s">
        <v>18</v>
      </c>
      <c r="D22" s="12" t="s">
        <v>12</v>
      </c>
      <c r="E22" s="13">
        <f>$B$18-$B$9-($B$6*($B$18-$B$9))</f>
        <v>1975000</v>
      </c>
      <c r="F22" s="14" t="s">
        <v>30</v>
      </c>
      <c r="G22" s="10" t="s">
        <v>31</v>
      </c>
      <c r="H22" s="10" t="s">
        <v>24</v>
      </c>
      <c r="I22" s="10" t="s">
        <v>7</v>
      </c>
      <c r="J22" s="10" t="s">
        <v>15</v>
      </c>
      <c r="K22" s="14" t="s">
        <v>16</v>
      </c>
      <c r="L22" s="10" t="s">
        <v>21</v>
      </c>
      <c r="M22" s="14" t="s">
        <v>28</v>
      </c>
      <c r="N22" s="14"/>
      <c r="O22" s="10" t="s">
        <v>29</v>
      </c>
    </row>
    <row r="23" spans="1:19">
      <c r="A23" s="1">
        <v>1</v>
      </c>
      <c r="B23" s="2">
        <v>65</v>
      </c>
      <c r="C23" s="2">
        <v>67</v>
      </c>
      <c r="D23">
        <v>0.123108782674708</v>
      </c>
      <c r="E23" s="3">
        <f t="shared" ref="E23:E62" si="0">(E22-K23+MAX(0,M23))*(1+D23)</f>
        <v>2131986.1710635712</v>
      </c>
      <c r="F23" s="3">
        <f>IF(C23&gt;=$B$10,$B$11*(1+$B$16)^(A23-1),0)</f>
        <v>24540</v>
      </c>
      <c r="G23" s="3">
        <f t="shared" ref="G23:G62" si="1">IF(B23&gt;=$B$12,$B$13*(1+$B$16)^(A23-1),0)</f>
        <v>0</v>
      </c>
      <c r="H23" s="3">
        <f t="shared" ref="H23:H29" si="2">IF(AND(B23&lt;&gt;" ",C23&lt;&gt;" "),F23+G23,IF(AND(B23=" ",C23=" ")," ",MAX(F23,G23)))</f>
        <v>24540</v>
      </c>
      <c r="J23" s="4">
        <f>$B$6*($B$18-$B$9)*$B$14</f>
        <v>98750</v>
      </c>
      <c r="K23" s="5">
        <f t="shared" ref="K23:K52" si="3">IF(O23=2,MIN(E22,MAX(0,$B$19-SUM(H23:J23))),IF(O23=1,MIN(E22,MAX(0,0.8*$B$19-SUM(H23:J23))),0))</f>
        <v>76710</v>
      </c>
      <c r="L23" s="3">
        <f t="shared" ref="L23:L62" si="4">SUM(H23:K23)</f>
        <v>200000</v>
      </c>
      <c r="M23" s="3">
        <f>MAX(0,L23-$B$19,0)</f>
        <v>0</v>
      </c>
      <c r="O23" s="1">
        <f>IF(AND(B23&lt;&gt;" ",C23&lt;&gt;" "),2,IF(OR(B23&lt;&gt;" ",C23&lt;&gt;" "),1,0))</f>
        <v>2</v>
      </c>
      <c r="P23" s="3"/>
      <c r="Q23" s="3"/>
    </row>
    <row r="24" spans="1:19">
      <c r="A24" s="1">
        <v>2</v>
      </c>
      <c r="B24" s="2">
        <f>IF(B23&lt;$B$2-1,B23+1," ")</f>
        <v>66</v>
      </c>
      <c r="C24" s="2">
        <f>IF(C23&lt;=$B$3-2,C23+1," ")</f>
        <v>68</v>
      </c>
      <c r="D24">
        <v>-0.241957990089258</v>
      </c>
      <c r="E24" s="3">
        <f t="shared" si="0"/>
        <v>1558450.7384077639</v>
      </c>
      <c r="F24" s="3">
        <f t="shared" ref="F24:F62" si="5">IF(C24&gt;=$B$10,$B$11*(1+$B$16)^(A24-1),0)</f>
        <v>25153.499999999996</v>
      </c>
      <c r="G24" s="3">
        <f t="shared" si="1"/>
        <v>0</v>
      </c>
      <c r="H24" s="3">
        <f t="shared" si="2"/>
        <v>25153.499999999996</v>
      </c>
      <c r="J24" s="4">
        <f>J23</f>
        <v>98750</v>
      </c>
      <c r="K24" s="5">
        <f t="shared" si="3"/>
        <v>76096.5</v>
      </c>
      <c r="L24" s="3">
        <f t="shared" si="4"/>
        <v>200000</v>
      </c>
      <c r="M24" s="3">
        <f t="shared" ref="M24:M62" si="6">MAX(0,L24-$B$19)</f>
        <v>0</v>
      </c>
      <c r="O24" s="1">
        <f t="shared" ref="O24:O62" si="7">IF(AND(B24&lt;&gt;" ",C24&lt;&gt;" "),2,IF(OR(B24&lt;&gt;" ",C24&lt;&gt;" "),1,0))</f>
        <v>2</v>
      </c>
      <c r="P24" s="3"/>
      <c r="Q24" s="3"/>
    </row>
    <row r="25" spans="1:19">
      <c r="A25" s="1">
        <v>3</v>
      </c>
      <c r="B25" s="2" t="str">
        <f t="shared" ref="B25:B62" si="8">IF(B24&lt;$B$2-1,B24+1," ")</f>
        <v xml:space="preserve"> </v>
      </c>
      <c r="C25" s="2">
        <f t="shared" ref="C25:C62" si="9">IF(C24&lt;=$B$3-2,C24+1," ")</f>
        <v>69</v>
      </c>
      <c r="D25">
        <v>0.166816654155825</v>
      </c>
      <c r="E25" s="3">
        <f t="shared" si="0"/>
        <v>1783676.5160428823</v>
      </c>
      <c r="F25" s="3">
        <f t="shared" si="5"/>
        <v>25782.337499999998</v>
      </c>
      <c r="G25" s="3">
        <f t="shared" si="1"/>
        <v>31468.319999999996</v>
      </c>
      <c r="H25" s="3">
        <f t="shared" si="2"/>
        <v>31468.319999999996</v>
      </c>
      <c r="J25" s="4">
        <f t="shared" ref="J25:J52" si="10">J24</f>
        <v>98750</v>
      </c>
      <c r="K25" s="5">
        <f t="shared" si="3"/>
        <v>29781.680000000008</v>
      </c>
      <c r="L25" s="3">
        <f t="shared" si="4"/>
        <v>160000</v>
      </c>
      <c r="M25" s="3">
        <f t="shared" si="6"/>
        <v>0</v>
      </c>
      <c r="O25" s="1">
        <f t="shared" si="7"/>
        <v>1</v>
      </c>
      <c r="P25" s="3"/>
      <c r="Q25" s="3"/>
    </row>
    <row r="26" spans="1:19">
      <c r="A26" s="1">
        <v>4</v>
      </c>
      <c r="B26" s="2" t="str">
        <f t="shared" si="8"/>
        <v xml:space="preserve"> </v>
      </c>
      <c r="C26" s="2">
        <f t="shared" si="9"/>
        <v>70</v>
      </c>
      <c r="D26">
        <v>-2.6191091274449602E-2</v>
      </c>
      <c r="E26" s="3">
        <f t="shared" si="0"/>
        <v>1708724.5195652628</v>
      </c>
      <c r="F26" s="3">
        <f t="shared" si="5"/>
        <v>26426.895937499998</v>
      </c>
      <c r="G26" s="3">
        <f t="shared" si="1"/>
        <v>32255.027999999995</v>
      </c>
      <c r="H26" s="3">
        <f t="shared" si="2"/>
        <v>32255.027999999995</v>
      </c>
      <c r="J26" s="4">
        <f t="shared" si="10"/>
        <v>98750</v>
      </c>
      <c r="K26" s="5">
        <f t="shared" si="3"/>
        <v>28994.972000000009</v>
      </c>
      <c r="L26" s="3">
        <f t="shared" si="4"/>
        <v>160000</v>
      </c>
      <c r="M26" s="3">
        <f t="shared" si="6"/>
        <v>0</v>
      </c>
      <c r="O26" s="1">
        <f t="shared" si="7"/>
        <v>1</v>
      </c>
      <c r="P26" s="3"/>
      <c r="Q26" s="3"/>
    </row>
    <row r="27" spans="1:19">
      <c r="A27" s="1">
        <v>5</v>
      </c>
      <c r="B27" s="2" t="str">
        <f t="shared" si="8"/>
        <v xml:space="preserve"> </v>
      </c>
      <c r="C27" s="2">
        <f t="shared" si="9"/>
        <v>71</v>
      </c>
      <c r="D27">
        <v>7.7803761370602603E-2</v>
      </c>
      <c r="E27" s="3">
        <f t="shared" si="0"/>
        <v>1811287.9392137185</v>
      </c>
      <c r="F27" s="3">
        <f t="shared" si="5"/>
        <v>27087.568335937493</v>
      </c>
      <c r="G27" s="3">
        <f t="shared" si="1"/>
        <v>33061.403699999995</v>
      </c>
      <c r="H27" s="3">
        <f t="shared" si="2"/>
        <v>33061.403699999995</v>
      </c>
      <c r="J27" s="4">
        <f t="shared" si="10"/>
        <v>98750</v>
      </c>
      <c r="K27" s="5">
        <f t="shared" si="3"/>
        <v>28188.596300000005</v>
      </c>
      <c r="L27" s="3">
        <f t="shared" si="4"/>
        <v>160000</v>
      </c>
      <c r="M27" s="3">
        <f t="shared" si="6"/>
        <v>0</v>
      </c>
      <c r="O27" s="1">
        <f t="shared" si="7"/>
        <v>1</v>
      </c>
      <c r="P27" s="3"/>
      <c r="Q27" s="3"/>
    </row>
    <row r="28" spans="1:19">
      <c r="A28" s="1">
        <v>6</v>
      </c>
      <c r="B28" s="2" t="str">
        <f t="shared" si="8"/>
        <v xml:space="preserve"> </v>
      </c>
      <c r="C28" s="2">
        <f t="shared" si="9"/>
        <v>72</v>
      </c>
      <c r="D28">
        <v>-5.8992600288500001E-2</v>
      </c>
      <c r="E28" s="3">
        <f t="shared" si="0"/>
        <v>1678687.4517406863</v>
      </c>
      <c r="F28" s="3">
        <f t="shared" si="5"/>
        <v>27764.757544335927</v>
      </c>
      <c r="G28" s="3">
        <f t="shared" si="1"/>
        <v>33887.93879249999</v>
      </c>
      <c r="H28" s="3">
        <f t="shared" si="2"/>
        <v>33887.93879249999</v>
      </c>
      <c r="J28" s="4">
        <f t="shared" si="10"/>
        <v>98750</v>
      </c>
      <c r="K28" s="5">
        <f t="shared" si="3"/>
        <v>27362.061207499995</v>
      </c>
      <c r="L28" s="3">
        <f t="shared" si="4"/>
        <v>160000</v>
      </c>
      <c r="M28" s="3">
        <f t="shared" si="6"/>
        <v>0</v>
      </c>
      <c r="O28" s="1">
        <f t="shared" si="7"/>
        <v>1</v>
      </c>
      <c r="P28" s="3"/>
      <c r="Q28" s="3"/>
    </row>
    <row r="29" spans="1:19">
      <c r="A29" s="1">
        <v>7</v>
      </c>
      <c r="B29" s="2" t="str">
        <f t="shared" si="8"/>
        <v xml:space="preserve"> </v>
      </c>
      <c r="C29" s="2">
        <f t="shared" si="9"/>
        <v>73</v>
      </c>
      <c r="D29">
        <v>0.145588243622707</v>
      </c>
      <c r="E29" s="3">
        <f t="shared" si="0"/>
        <v>1892709.4943975259</v>
      </c>
      <c r="F29" s="3">
        <f t="shared" si="5"/>
        <v>28458.876482944324</v>
      </c>
      <c r="G29" s="3">
        <f t="shared" si="1"/>
        <v>34735.137262312484</v>
      </c>
      <c r="H29" s="3">
        <f t="shared" si="2"/>
        <v>34735.137262312484</v>
      </c>
      <c r="J29" s="4">
        <f t="shared" si="10"/>
        <v>98750</v>
      </c>
      <c r="K29" s="5">
        <f t="shared" si="3"/>
        <v>26514.862737687508</v>
      </c>
      <c r="L29" s="3">
        <f t="shared" si="4"/>
        <v>160000</v>
      </c>
      <c r="M29" s="3">
        <f t="shared" si="6"/>
        <v>0</v>
      </c>
      <c r="O29" s="1">
        <f t="shared" si="7"/>
        <v>1</v>
      </c>
      <c r="P29" s="3"/>
      <c r="Q29" s="3"/>
    </row>
    <row r="30" spans="1:19">
      <c r="A30" s="1">
        <v>8</v>
      </c>
      <c r="B30" s="2" t="str">
        <f t="shared" si="8"/>
        <v xml:space="preserve"> </v>
      </c>
      <c r="C30" s="2">
        <f t="shared" si="9"/>
        <v>74</v>
      </c>
      <c r="D30">
        <v>-6.9156387986826107E-2</v>
      </c>
      <c r="E30" s="3">
        <f t="shared" si="0"/>
        <v>1737943.6761696644</v>
      </c>
      <c r="F30" s="3">
        <f t="shared" si="5"/>
        <v>29170.348395017936</v>
      </c>
      <c r="G30" s="3">
        <f t="shared" si="1"/>
        <v>35603.5156938703</v>
      </c>
      <c r="H30" s="3">
        <f>IF(AND(B30&lt;&gt;" ",C30&lt;&gt;" "),F30+G30,IF(AND(B30=" ",C30=" ")," ",MAX(F30,G30)))</f>
        <v>35603.5156938703</v>
      </c>
      <c r="J30" s="4">
        <f t="shared" si="10"/>
        <v>98750</v>
      </c>
      <c r="K30" s="5">
        <f t="shared" si="3"/>
        <v>25646.484306129685</v>
      </c>
      <c r="L30" s="3">
        <f t="shared" si="4"/>
        <v>160000</v>
      </c>
      <c r="M30" s="3">
        <f>MAX(0,L30-160000)</f>
        <v>0</v>
      </c>
      <c r="O30" s="1">
        <f t="shared" si="7"/>
        <v>1</v>
      </c>
      <c r="P30" s="3"/>
      <c r="Q30" s="3"/>
      <c r="S30" s="4">
        <f>SUM(H30:K30)</f>
        <v>160000</v>
      </c>
    </row>
    <row r="31" spans="1:19" s="15" customFormat="1">
      <c r="A31" s="15">
        <v>9</v>
      </c>
      <c r="B31" s="16" t="str">
        <f t="shared" si="8"/>
        <v xml:space="preserve"> </v>
      </c>
      <c r="C31" s="16">
        <f t="shared" si="9"/>
        <v>75</v>
      </c>
      <c r="D31">
        <v>0.19623548635910801</v>
      </c>
      <c r="E31" s="17">
        <f t="shared" si="0"/>
        <v>2049375.4188230142</v>
      </c>
      <c r="F31" s="3">
        <f t="shared" si="5"/>
        <v>29899.607104893381</v>
      </c>
      <c r="G31" s="3">
        <f t="shared" si="1"/>
        <v>36493.603586217054</v>
      </c>
      <c r="H31" s="17">
        <f t="shared" ref="H31:H62" si="11">IF(AND(B31&lt;&gt;" ",C31&lt;&gt;" "),F31+G31,IF(AND(B31=" ",C31=" ")," ",MAX(F31,G31)))</f>
        <v>36493.603586217054</v>
      </c>
      <c r="J31" s="18">
        <f t="shared" si="10"/>
        <v>98750</v>
      </c>
      <c r="K31" s="26">
        <f t="shared" si="3"/>
        <v>24756.396413782961</v>
      </c>
      <c r="L31" s="17">
        <f t="shared" si="4"/>
        <v>160000</v>
      </c>
      <c r="M31" s="17">
        <f t="shared" si="6"/>
        <v>0</v>
      </c>
      <c r="N31" s="17"/>
      <c r="O31" s="15">
        <f t="shared" si="7"/>
        <v>1</v>
      </c>
      <c r="P31" s="26"/>
    </row>
    <row r="32" spans="1:19" s="15" customFormat="1">
      <c r="A32" s="15">
        <v>10</v>
      </c>
      <c r="B32" s="16" t="str">
        <f t="shared" si="8"/>
        <v xml:space="preserve"> </v>
      </c>
      <c r="C32" s="16">
        <f t="shared" si="9"/>
        <v>76</v>
      </c>
      <c r="D32">
        <v>6.6849214800481893E-2</v>
      </c>
      <c r="E32" s="17">
        <f t="shared" si="0"/>
        <v>2160936.5436356873</v>
      </c>
      <c r="F32" s="3">
        <f t="shared" si="5"/>
        <v>30647.097282515711</v>
      </c>
      <c r="G32" s="3">
        <f t="shared" si="1"/>
        <v>37405.943675872477</v>
      </c>
      <c r="H32" s="17">
        <f t="shared" si="11"/>
        <v>37405.943675872477</v>
      </c>
      <c r="J32" s="18">
        <f t="shared" si="10"/>
        <v>98750</v>
      </c>
      <c r="K32" s="26">
        <f t="shared" si="3"/>
        <v>23844.056324127538</v>
      </c>
      <c r="L32" s="17">
        <f t="shared" si="4"/>
        <v>160000</v>
      </c>
      <c r="M32" s="17">
        <f t="shared" si="6"/>
        <v>0</v>
      </c>
      <c r="N32" s="17"/>
      <c r="O32" s="15">
        <f t="shared" si="7"/>
        <v>1</v>
      </c>
      <c r="P32" s="26"/>
    </row>
    <row r="33" spans="1:16" s="15" customFormat="1">
      <c r="A33" s="15">
        <v>11</v>
      </c>
      <c r="B33" s="16" t="str">
        <f t="shared" si="8"/>
        <v xml:space="preserve"> </v>
      </c>
      <c r="C33" s="16">
        <f t="shared" si="9"/>
        <v>77</v>
      </c>
      <c r="D33">
        <v>0.277740325003693</v>
      </c>
      <c r="E33" s="17">
        <f t="shared" si="0"/>
        <v>2731844.1263661599</v>
      </c>
      <c r="F33" s="3">
        <f t="shared" si="5"/>
        <v>31413.274714578602</v>
      </c>
      <c r="G33" s="3">
        <f t="shared" si="1"/>
        <v>38341.092267769287</v>
      </c>
      <c r="H33" s="17">
        <f t="shared" si="11"/>
        <v>38341.092267769287</v>
      </c>
      <c r="J33" s="18">
        <f t="shared" si="10"/>
        <v>98750</v>
      </c>
      <c r="K33" s="26">
        <f t="shared" si="3"/>
        <v>22908.907732230728</v>
      </c>
      <c r="L33" s="17">
        <f t="shared" si="4"/>
        <v>160000</v>
      </c>
      <c r="M33" s="17">
        <f t="shared" si="6"/>
        <v>0</v>
      </c>
      <c r="N33" s="17"/>
      <c r="O33" s="15">
        <f t="shared" si="7"/>
        <v>1</v>
      </c>
      <c r="P33" s="26"/>
    </row>
    <row r="34" spans="1:16" s="15" customFormat="1">
      <c r="A34" s="15">
        <v>12</v>
      </c>
      <c r="B34" s="16" t="str">
        <f t="shared" si="8"/>
        <v xml:space="preserve"> </v>
      </c>
      <c r="C34" s="16">
        <f t="shared" si="9"/>
        <v>78</v>
      </c>
      <c r="D34">
        <v>-0.197102274024261</v>
      </c>
      <c r="E34" s="17">
        <f t="shared" si="0"/>
        <v>2175767.5262516038</v>
      </c>
      <c r="F34" s="3">
        <f t="shared" si="5"/>
        <v>32198.606582443066</v>
      </c>
      <c r="G34" s="3">
        <f t="shared" si="1"/>
        <v>39299.619574463519</v>
      </c>
      <c r="H34" s="17">
        <f t="shared" si="11"/>
        <v>39299.619574463519</v>
      </c>
      <c r="J34" s="18">
        <f t="shared" si="10"/>
        <v>98750</v>
      </c>
      <c r="K34" s="26">
        <f t="shared" si="3"/>
        <v>21950.380425536481</v>
      </c>
      <c r="L34" s="17">
        <f t="shared" si="4"/>
        <v>160000</v>
      </c>
      <c r="M34" s="17">
        <f t="shared" si="6"/>
        <v>0</v>
      </c>
      <c r="N34" s="17"/>
      <c r="O34" s="15">
        <f t="shared" si="7"/>
        <v>1</v>
      </c>
      <c r="P34" s="26"/>
    </row>
    <row r="35" spans="1:16" s="15" customFormat="1">
      <c r="A35" s="15">
        <v>13</v>
      </c>
      <c r="B35" s="16" t="str">
        <f t="shared" si="8"/>
        <v xml:space="preserve"> </v>
      </c>
      <c r="C35" s="16">
        <f t="shared" si="9"/>
        <v>79</v>
      </c>
      <c r="D35">
        <v>0.116764265945421</v>
      </c>
      <c r="E35" s="17">
        <f t="shared" si="0"/>
        <v>2406403.2341092606</v>
      </c>
      <c r="F35" s="3">
        <f t="shared" si="5"/>
        <v>33003.571747004142</v>
      </c>
      <c r="G35" s="3">
        <f t="shared" si="1"/>
        <v>40282.110063825101</v>
      </c>
      <c r="H35" s="17">
        <f t="shared" si="11"/>
        <v>40282.110063825101</v>
      </c>
      <c r="J35" s="18">
        <f t="shared" si="10"/>
        <v>98750</v>
      </c>
      <c r="K35" s="26">
        <f t="shared" si="3"/>
        <v>20967.889936174906</v>
      </c>
      <c r="L35" s="17">
        <f t="shared" si="4"/>
        <v>160000</v>
      </c>
      <c r="M35" s="17">
        <f t="shared" si="6"/>
        <v>0</v>
      </c>
      <c r="N35" s="17"/>
      <c r="O35" s="15">
        <f t="shared" si="7"/>
        <v>1</v>
      </c>
      <c r="P35" s="26"/>
    </row>
    <row r="36" spans="1:16" s="15" customFormat="1">
      <c r="A36" s="15">
        <v>14</v>
      </c>
      <c r="B36" s="16" t="str">
        <f t="shared" si="8"/>
        <v xml:space="preserve"> </v>
      </c>
      <c r="C36" s="16">
        <f t="shared" si="9"/>
        <v>80</v>
      </c>
      <c r="D36">
        <v>0.106403064185942</v>
      </c>
      <c r="E36" s="17">
        <f t="shared" si="0"/>
        <v>2640367.1804607115</v>
      </c>
      <c r="F36" s="3">
        <f t="shared" si="5"/>
        <v>33828.661040679246</v>
      </c>
      <c r="G36" s="3">
        <f t="shared" si="1"/>
        <v>41289.162815420728</v>
      </c>
      <c r="H36" s="17">
        <f t="shared" si="11"/>
        <v>41289.162815420728</v>
      </c>
      <c r="J36" s="18">
        <f t="shared" si="10"/>
        <v>98750</v>
      </c>
      <c r="K36" s="26">
        <f t="shared" si="3"/>
        <v>19960.837184579286</v>
      </c>
      <c r="L36" s="17">
        <f t="shared" si="4"/>
        <v>160000</v>
      </c>
      <c r="M36" s="17">
        <f t="shared" si="6"/>
        <v>0</v>
      </c>
      <c r="N36" s="17"/>
      <c r="O36" s="15">
        <f t="shared" si="7"/>
        <v>1</v>
      </c>
      <c r="P36" s="26"/>
    </row>
    <row r="37" spans="1:16" s="15" customFormat="1">
      <c r="A37" s="15">
        <v>15</v>
      </c>
      <c r="B37" s="16" t="str">
        <f t="shared" si="8"/>
        <v xml:space="preserve"> </v>
      </c>
      <c r="C37" s="16">
        <f t="shared" si="9"/>
        <v>81</v>
      </c>
      <c r="D37">
        <v>-0.11473490397650001</v>
      </c>
      <c r="E37" s="17">
        <f t="shared" si="0"/>
        <v>2320668.069468047</v>
      </c>
      <c r="F37" s="3">
        <f t="shared" si="5"/>
        <v>34674.377566696217</v>
      </c>
      <c r="G37" s="3">
        <f t="shared" si="1"/>
        <v>42321.391885806246</v>
      </c>
      <c r="H37" s="17">
        <f t="shared" si="11"/>
        <v>42321.391885806246</v>
      </c>
      <c r="J37" s="18">
        <f t="shared" si="10"/>
        <v>98750</v>
      </c>
      <c r="K37" s="26">
        <f t="shared" si="3"/>
        <v>18928.608114193747</v>
      </c>
      <c r="L37" s="17">
        <f t="shared" si="4"/>
        <v>160000</v>
      </c>
      <c r="M37" s="17">
        <f t="shared" si="6"/>
        <v>0</v>
      </c>
      <c r="N37" s="17"/>
      <c r="O37" s="15">
        <f t="shared" si="7"/>
        <v>1</v>
      </c>
      <c r="P37" s="26"/>
    </row>
    <row r="38" spans="1:16" s="15" customFormat="1">
      <c r="A38" s="15">
        <v>16</v>
      </c>
      <c r="B38" s="16" t="str">
        <f t="shared" si="8"/>
        <v xml:space="preserve"> </v>
      </c>
      <c r="C38" s="16">
        <f t="shared" si="9"/>
        <v>82</v>
      </c>
      <c r="D38">
        <v>0.26058042113128599</v>
      </c>
      <c r="E38" s="17">
        <f t="shared" si="0"/>
        <v>2902861.4374780962</v>
      </c>
      <c r="F38" s="3">
        <f t="shared" si="5"/>
        <v>35541.23700586363</v>
      </c>
      <c r="G38" s="3">
        <f t="shared" si="1"/>
        <v>43379.426682951409</v>
      </c>
      <c r="H38" s="17">
        <f t="shared" si="11"/>
        <v>43379.426682951409</v>
      </c>
      <c r="J38" s="18">
        <f t="shared" si="10"/>
        <v>98750</v>
      </c>
      <c r="K38" s="26">
        <f t="shared" si="3"/>
        <v>17870.573317048606</v>
      </c>
      <c r="L38" s="17">
        <f t="shared" si="4"/>
        <v>160000</v>
      </c>
      <c r="M38" s="17">
        <f t="shared" si="6"/>
        <v>0</v>
      </c>
      <c r="N38" s="17"/>
      <c r="O38" s="15">
        <f t="shared" si="7"/>
        <v>1</v>
      </c>
      <c r="P38" s="26"/>
    </row>
    <row r="39" spans="1:16" s="15" customFormat="1">
      <c r="A39" s="15">
        <v>17</v>
      </c>
      <c r="B39" s="16" t="str">
        <f t="shared" si="8"/>
        <v xml:space="preserve"> </v>
      </c>
      <c r="C39" s="16">
        <f t="shared" si="9"/>
        <v>83</v>
      </c>
      <c r="D39">
        <v>0.160379378686513</v>
      </c>
      <c r="E39" s="17">
        <f t="shared" si="0"/>
        <v>3348942.3212760161</v>
      </c>
      <c r="F39" s="17">
        <f t="shared" si="5"/>
        <v>36429.767931010218</v>
      </c>
      <c r="G39" s="17">
        <f t="shared" si="1"/>
        <v>44463.912350025188</v>
      </c>
      <c r="H39" s="17">
        <f t="shared" si="11"/>
        <v>44463.912350025188</v>
      </c>
      <c r="J39" s="18">
        <f t="shared" si="10"/>
        <v>98750</v>
      </c>
      <c r="K39" s="26">
        <f t="shared" si="3"/>
        <v>16786.087649974797</v>
      </c>
      <c r="L39" s="17">
        <f t="shared" si="4"/>
        <v>160000</v>
      </c>
      <c r="M39" s="17">
        <f t="shared" si="6"/>
        <v>0</v>
      </c>
      <c r="N39" s="17"/>
      <c r="O39" s="15">
        <f t="shared" si="7"/>
        <v>1</v>
      </c>
      <c r="P39" s="26"/>
    </row>
    <row r="40" spans="1:16" s="15" customFormat="1">
      <c r="A40" s="15">
        <v>18</v>
      </c>
      <c r="B40" s="16" t="str">
        <f t="shared" si="8"/>
        <v xml:space="preserve"> </v>
      </c>
      <c r="C40" s="16">
        <f t="shared" si="9"/>
        <v>84</v>
      </c>
      <c r="D40">
        <v>0.17434531041547399</v>
      </c>
      <c r="E40" s="17">
        <f t="shared" si="0"/>
        <v>3914407.4462042046</v>
      </c>
      <c r="F40" s="17">
        <f t="shared" si="5"/>
        <v>37340.512129285467</v>
      </c>
      <c r="G40" s="17">
        <f t="shared" si="1"/>
        <v>45575.510158775811</v>
      </c>
      <c r="H40" s="17">
        <f t="shared" si="11"/>
        <v>45575.510158775811</v>
      </c>
      <c r="J40" s="18">
        <f t="shared" si="10"/>
        <v>98750</v>
      </c>
      <c r="K40" s="26">
        <f t="shared" si="3"/>
        <v>15674.489841224189</v>
      </c>
      <c r="L40" s="17">
        <f t="shared" si="4"/>
        <v>160000</v>
      </c>
      <c r="M40" s="17">
        <f t="shared" si="6"/>
        <v>0</v>
      </c>
      <c r="N40" s="17"/>
      <c r="O40" s="15">
        <f t="shared" si="7"/>
        <v>1</v>
      </c>
      <c r="P40" s="26"/>
    </row>
    <row r="41" spans="1:16" s="15" customFormat="1">
      <c r="A41" s="15">
        <v>19</v>
      </c>
      <c r="B41" s="16" t="str">
        <f t="shared" si="8"/>
        <v xml:space="preserve"> </v>
      </c>
      <c r="C41" s="16">
        <f t="shared" si="9"/>
        <v>85</v>
      </c>
      <c r="D41">
        <v>5.0555076741792401E-3</v>
      </c>
      <c r="E41" s="17">
        <f t="shared" si="0"/>
        <v>3922100.8174501378</v>
      </c>
      <c r="F41" s="17">
        <f t="shared" si="5"/>
        <v>38274.024932517605</v>
      </c>
      <c r="G41" s="17">
        <f t="shared" si="1"/>
        <v>46714.897912745211</v>
      </c>
      <c r="H41" s="17">
        <f t="shared" si="11"/>
        <v>46714.897912745211</v>
      </c>
      <c r="I41" s="15">
        <f>IF(C41=" "," ",$B$9*$B$15)</f>
        <v>2500</v>
      </c>
      <c r="J41" s="18">
        <f t="shared" si="10"/>
        <v>98750</v>
      </c>
      <c r="K41" s="26">
        <f t="shared" si="3"/>
        <v>12035.102087254782</v>
      </c>
      <c r="L41" s="17">
        <f t="shared" si="4"/>
        <v>160000</v>
      </c>
      <c r="M41" s="17">
        <f t="shared" si="6"/>
        <v>0</v>
      </c>
      <c r="N41" s="17"/>
      <c r="O41" s="15">
        <f t="shared" si="7"/>
        <v>1</v>
      </c>
      <c r="P41" s="26"/>
    </row>
    <row r="42" spans="1:16" s="15" customFormat="1">
      <c r="A42" s="15">
        <v>20</v>
      </c>
      <c r="B42" s="16" t="str">
        <f t="shared" si="8"/>
        <v xml:space="preserve"> </v>
      </c>
      <c r="C42" s="16">
        <f t="shared" si="9"/>
        <v>86</v>
      </c>
      <c r="D42">
        <v>9.1510263480075099E-2</v>
      </c>
      <c r="E42" s="17">
        <f t="shared" si="0"/>
        <v>4269151.6039633779</v>
      </c>
      <c r="F42" s="17">
        <f t="shared" si="5"/>
        <v>39230.875555830549</v>
      </c>
      <c r="G42" s="17">
        <f t="shared" si="1"/>
        <v>47882.770360563838</v>
      </c>
      <c r="H42" s="17">
        <f t="shared" si="11"/>
        <v>47882.770360563838</v>
      </c>
      <c r="I42" s="15">
        <f>IF(C42=" "," ",$B$9*$B$15)</f>
        <v>2500</v>
      </c>
      <c r="J42" s="18">
        <f t="shared" si="10"/>
        <v>98750</v>
      </c>
      <c r="K42" s="26">
        <f t="shared" si="3"/>
        <v>10867.229639436177</v>
      </c>
      <c r="L42" s="17">
        <f t="shared" si="4"/>
        <v>160000</v>
      </c>
      <c r="M42" s="17">
        <f t="shared" si="6"/>
        <v>0</v>
      </c>
      <c r="N42" s="17"/>
      <c r="O42" s="15">
        <f t="shared" si="7"/>
        <v>1</v>
      </c>
      <c r="P42" s="26"/>
    </row>
    <row r="43" spans="1:16" s="15" customFormat="1">
      <c r="A43" s="15">
        <v>21</v>
      </c>
      <c r="B43" s="16" t="str">
        <f t="shared" si="8"/>
        <v xml:space="preserve"> </v>
      </c>
      <c r="C43" s="16">
        <f t="shared" si="9"/>
        <v>87</v>
      </c>
      <c r="D43">
        <v>9.6678713648679707E-2</v>
      </c>
      <c r="E43" s="17">
        <f t="shared" si="0"/>
        <v>4671282.6303589772</v>
      </c>
      <c r="F43" s="17">
        <f t="shared" si="5"/>
        <v>40211.64744472631</v>
      </c>
      <c r="G43" s="17">
        <f t="shared" si="1"/>
        <v>49079.839619577928</v>
      </c>
      <c r="H43" s="17">
        <f t="shared" si="11"/>
        <v>49079.839619577928</v>
      </c>
      <c r="I43" s="15">
        <f>IF(C43&lt;&gt;" ",$B$15*$B$9,0)</f>
        <v>2500</v>
      </c>
      <c r="J43" s="18">
        <f t="shared" si="10"/>
        <v>98750</v>
      </c>
      <c r="K43" s="26">
        <f t="shared" si="3"/>
        <v>9670.1603804220795</v>
      </c>
      <c r="L43" s="17">
        <f t="shared" si="4"/>
        <v>160000</v>
      </c>
      <c r="M43" s="17">
        <f t="shared" si="6"/>
        <v>0</v>
      </c>
      <c r="N43" s="17"/>
      <c r="O43" s="15">
        <f t="shared" si="7"/>
        <v>1</v>
      </c>
      <c r="P43" s="26"/>
    </row>
    <row r="44" spans="1:16" s="19" customFormat="1">
      <c r="A44" s="19">
        <v>22</v>
      </c>
      <c r="B44" s="20" t="str">
        <f t="shared" si="8"/>
        <v xml:space="preserve"> </v>
      </c>
      <c r="C44" s="20" t="str">
        <f t="shared" si="9"/>
        <v xml:space="preserve"> </v>
      </c>
      <c r="D44" s="19">
        <v>0.20703387688553901</v>
      </c>
      <c r="E44" s="21">
        <f t="shared" si="0"/>
        <v>5638396.3833502745</v>
      </c>
      <c r="F44" s="21">
        <f t="shared" si="5"/>
        <v>41216.938630844459</v>
      </c>
      <c r="G44" s="21">
        <f t="shared" si="1"/>
        <v>50306.83561006737</v>
      </c>
      <c r="H44" s="21" t="str">
        <f t="shared" si="11"/>
        <v xml:space="preserve"> </v>
      </c>
      <c r="I44" s="19">
        <f t="shared" ref="I44:I62" si="12">IF(C44&lt;&gt;" ",$B$15*$B$9,0)</f>
        <v>0</v>
      </c>
      <c r="J44" s="24">
        <f t="shared" si="10"/>
        <v>98750</v>
      </c>
      <c r="K44" s="25">
        <f t="shared" si="3"/>
        <v>0</v>
      </c>
      <c r="L44" s="21">
        <f t="shared" si="4"/>
        <v>98750</v>
      </c>
      <c r="M44" s="21">
        <f t="shared" si="6"/>
        <v>0</v>
      </c>
      <c r="N44" s="21"/>
      <c r="O44" s="19">
        <f t="shared" si="7"/>
        <v>0</v>
      </c>
      <c r="P44" s="25"/>
    </row>
    <row r="45" spans="1:16" s="19" customFormat="1">
      <c r="A45" s="19">
        <v>23</v>
      </c>
      <c r="B45" s="20" t="str">
        <f t="shared" si="8"/>
        <v xml:space="preserve"> </v>
      </c>
      <c r="C45" s="20" t="str">
        <f t="shared" si="9"/>
        <v xml:space="preserve"> </v>
      </c>
      <c r="D45" s="19">
        <v>0.19485426667484301</v>
      </c>
      <c r="E45" s="21">
        <f t="shared" si="0"/>
        <v>6737061.9758500792</v>
      </c>
      <c r="F45" s="21">
        <f t="shared" si="5"/>
        <v>42247.362096615572</v>
      </c>
      <c r="G45" s="21">
        <f t="shared" si="1"/>
        <v>51564.506500319054</v>
      </c>
      <c r="H45" s="21" t="str">
        <f t="shared" si="11"/>
        <v xml:space="preserve"> </v>
      </c>
      <c r="I45" s="19">
        <f t="shared" si="12"/>
        <v>0</v>
      </c>
      <c r="J45" s="24">
        <f t="shared" si="10"/>
        <v>98750</v>
      </c>
      <c r="K45" s="25">
        <f t="shared" si="3"/>
        <v>0</v>
      </c>
      <c r="L45" s="21">
        <f t="shared" si="4"/>
        <v>98750</v>
      </c>
      <c r="M45" s="21">
        <f t="shared" si="6"/>
        <v>0</v>
      </c>
      <c r="N45" s="21"/>
      <c r="O45" s="19">
        <f t="shared" si="7"/>
        <v>0</v>
      </c>
      <c r="P45" s="25"/>
    </row>
    <row r="46" spans="1:16" s="19" customFormat="1">
      <c r="A46" s="19">
        <v>24</v>
      </c>
      <c r="B46" s="20" t="str">
        <f t="shared" si="8"/>
        <v xml:space="preserve"> </v>
      </c>
      <c r="C46" s="20" t="str">
        <f t="shared" si="9"/>
        <v xml:space="preserve"> </v>
      </c>
      <c r="D46" s="19">
        <v>0.15688656278624299</v>
      </c>
      <c r="E46" s="21">
        <f t="shared" si="0"/>
        <v>7794016.4725190932</v>
      </c>
      <c r="F46" s="21">
        <f t="shared" si="5"/>
        <v>43303.546149030961</v>
      </c>
      <c r="G46" s="21">
        <f t="shared" si="1"/>
        <v>52853.619162827032</v>
      </c>
      <c r="H46" s="21" t="str">
        <f t="shared" si="11"/>
        <v xml:space="preserve"> </v>
      </c>
      <c r="I46" s="19">
        <f t="shared" si="12"/>
        <v>0</v>
      </c>
      <c r="J46" s="24">
        <f t="shared" si="10"/>
        <v>98750</v>
      </c>
      <c r="K46" s="25">
        <f t="shared" si="3"/>
        <v>0</v>
      </c>
      <c r="L46" s="21">
        <f t="shared" si="4"/>
        <v>98750</v>
      </c>
      <c r="M46" s="21">
        <f t="shared" si="6"/>
        <v>0</v>
      </c>
      <c r="N46" s="21"/>
      <c r="O46" s="19">
        <f t="shared" si="7"/>
        <v>0</v>
      </c>
      <c r="P46" s="25"/>
    </row>
    <row r="47" spans="1:16" s="19" customFormat="1">
      <c r="A47" s="19">
        <v>25</v>
      </c>
      <c r="B47" s="20" t="str">
        <f t="shared" si="8"/>
        <v xml:space="preserve"> </v>
      </c>
      <c r="C47" s="20" t="str">
        <f t="shared" si="9"/>
        <v xml:space="preserve"> </v>
      </c>
      <c r="D47" s="19">
        <v>6.0163293229541399E-2</v>
      </c>
      <c r="E47" s="21">
        <f t="shared" si="0"/>
        <v>8262930.1709911358</v>
      </c>
      <c r="F47" s="21">
        <f t="shared" si="5"/>
        <v>44386.134802756729</v>
      </c>
      <c r="G47" s="21">
        <f t="shared" si="1"/>
        <v>54174.959641897702</v>
      </c>
      <c r="H47" s="21" t="str">
        <f t="shared" si="11"/>
        <v xml:space="preserve"> </v>
      </c>
      <c r="I47" s="19">
        <f t="shared" si="12"/>
        <v>0</v>
      </c>
      <c r="J47" s="24">
        <f t="shared" si="10"/>
        <v>98750</v>
      </c>
      <c r="K47" s="25">
        <f t="shared" si="3"/>
        <v>0</v>
      </c>
      <c r="L47" s="21">
        <f t="shared" si="4"/>
        <v>98750</v>
      </c>
      <c r="M47" s="21">
        <f t="shared" si="6"/>
        <v>0</v>
      </c>
      <c r="N47" s="21"/>
      <c r="O47" s="19">
        <f t="shared" si="7"/>
        <v>0</v>
      </c>
      <c r="P47" s="25"/>
    </row>
    <row r="48" spans="1:16" s="19" customFormat="1">
      <c r="A48" s="19">
        <v>26</v>
      </c>
      <c r="B48" s="20" t="str">
        <f t="shared" si="8"/>
        <v xml:space="preserve"> </v>
      </c>
      <c r="C48" s="20" t="str">
        <f t="shared" si="9"/>
        <v xml:space="preserve"> </v>
      </c>
      <c r="D48" s="19">
        <v>0.110007644695564</v>
      </c>
      <c r="E48" s="21">
        <f t="shared" si="0"/>
        <v>9171915.6573857851</v>
      </c>
      <c r="F48" s="21">
        <f t="shared" si="5"/>
        <v>45495.78817282564</v>
      </c>
      <c r="G48" s="21">
        <f t="shared" si="1"/>
        <v>55529.333632945134</v>
      </c>
      <c r="H48" s="21" t="str">
        <f t="shared" si="11"/>
        <v xml:space="preserve"> </v>
      </c>
      <c r="I48" s="19">
        <f t="shared" si="12"/>
        <v>0</v>
      </c>
      <c r="J48" s="24">
        <f t="shared" si="10"/>
        <v>98750</v>
      </c>
      <c r="K48" s="25">
        <f t="shared" si="3"/>
        <v>0</v>
      </c>
      <c r="L48" s="21">
        <f t="shared" si="4"/>
        <v>98750</v>
      </c>
      <c r="M48" s="21">
        <f t="shared" si="6"/>
        <v>0</v>
      </c>
      <c r="N48" s="21"/>
      <c r="O48" s="19">
        <f t="shared" si="7"/>
        <v>0</v>
      </c>
      <c r="P48" s="25"/>
    </row>
    <row r="49" spans="1:16" s="19" customFormat="1">
      <c r="A49" s="19">
        <v>27</v>
      </c>
      <c r="B49" s="20" t="str">
        <f t="shared" si="8"/>
        <v xml:space="preserve"> </v>
      </c>
      <c r="C49" s="20" t="str">
        <f t="shared" si="9"/>
        <v xml:space="preserve"> </v>
      </c>
      <c r="D49" s="19">
        <v>0.36309615822057001</v>
      </c>
      <c r="E49" s="21">
        <f t="shared" si="0"/>
        <v>12502202.996105658</v>
      </c>
      <c r="F49" s="21">
        <f t="shared" si="5"/>
        <v>46633.182877146282</v>
      </c>
      <c r="G49" s="21">
        <f t="shared" si="1"/>
        <v>56917.566973768764</v>
      </c>
      <c r="H49" s="21" t="str">
        <f t="shared" si="11"/>
        <v xml:space="preserve"> </v>
      </c>
      <c r="I49" s="19">
        <f t="shared" si="12"/>
        <v>0</v>
      </c>
      <c r="J49" s="24">
        <f t="shared" si="10"/>
        <v>98750</v>
      </c>
      <c r="K49" s="25">
        <f t="shared" si="3"/>
        <v>0</v>
      </c>
      <c r="L49" s="21">
        <f t="shared" si="4"/>
        <v>98750</v>
      </c>
      <c r="M49" s="21">
        <f t="shared" si="6"/>
        <v>0</v>
      </c>
      <c r="N49" s="21"/>
      <c r="O49" s="19">
        <f t="shared" si="7"/>
        <v>0</v>
      </c>
      <c r="P49" s="25"/>
    </row>
    <row r="50" spans="1:16" s="19" customFormat="1">
      <c r="A50" s="19">
        <v>28</v>
      </c>
      <c r="B50" s="20" t="str">
        <f t="shared" si="8"/>
        <v xml:space="preserve"> </v>
      </c>
      <c r="C50" s="20" t="str">
        <f t="shared" si="9"/>
        <v xml:space="preserve"> </v>
      </c>
      <c r="D50" s="19">
        <v>0.112860953824353</v>
      </c>
      <c r="E50" s="21">
        <f t="shared" si="0"/>
        <v>13913213.551151827</v>
      </c>
      <c r="F50" s="21">
        <f t="shared" si="5"/>
        <v>47799.012449074937</v>
      </c>
      <c r="G50" s="21">
        <f t="shared" si="1"/>
        <v>58340.506148112981</v>
      </c>
      <c r="H50" s="21" t="str">
        <f t="shared" si="11"/>
        <v xml:space="preserve"> </v>
      </c>
      <c r="I50" s="19">
        <f t="shared" si="12"/>
        <v>0</v>
      </c>
      <c r="J50" s="24">
        <f t="shared" si="10"/>
        <v>98750</v>
      </c>
      <c r="K50" s="25">
        <f t="shared" si="3"/>
        <v>0</v>
      </c>
      <c r="L50" s="21">
        <f t="shared" si="4"/>
        <v>98750</v>
      </c>
      <c r="M50" s="21">
        <f t="shared" si="6"/>
        <v>0</v>
      </c>
      <c r="N50" s="21"/>
      <c r="O50" s="19">
        <f t="shared" si="7"/>
        <v>0</v>
      </c>
      <c r="P50" s="25"/>
    </row>
    <row r="51" spans="1:16" s="19" customFormat="1">
      <c r="A51" s="19">
        <v>29</v>
      </c>
      <c r="B51" s="20" t="str">
        <f t="shared" si="8"/>
        <v xml:space="preserve"> </v>
      </c>
      <c r="C51" s="20" t="str">
        <f t="shared" si="9"/>
        <v xml:space="preserve"> </v>
      </c>
      <c r="D51" s="19">
        <v>0.34065121843441099</v>
      </c>
      <c r="E51" s="21">
        <f t="shared" si="0"/>
        <v>18652766.699689854</v>
      </c>
      <c r="F51" s="21">
        <f t="shared" si="5"/>
        <v>48993.987760301803</v>
      </c>
      <c r="G51" s="21">
        <f t="shared" si="1"/>
        <v>59799.018801815801</v>
      </c>
      <c r="H51" s="21" t="str">
        <f t="shared" si="11"/>
        <v xml:space="preserve"> </v>
      </c>
      <c r="I51" s="19">
        <f t="shared" si="12"/>
        <v>0</v>
      </c>
      <c r="J51" s="24">
        <f t="shared" si="10"/>
        <v>98750</v>
      </c>
      <c r="K51" s="25">
        <f t="shared" si="3"/>
        <v>0</v>
      </c>
      <c r="L51" s="21">
        <f t="shared" si="4"/>
        <v>98750</v>
      </c>
      <c r="M51" s="21">
        <f t="shared" si="6"/>
        <v>0</v>
      </c>
      <c r="N51" s="21"/>
      <c r="O51" s="19">
        <f t="shared" si="7"/>
        <v>0</v>
      </c>
      <c r="P51" s="25"/>
    </row>
    <row r="52" spans="1:16" s="19" customFormat="1">
      <c r="A52" s="19">
        <v>30</v>
      </c>
      <c r="B52" s="20" t="str">
        <f t="shared" si="8"/>
        <v xml:space="preserve"> </v>
      </c>
      <c r="C52" s="20" t="str">
        <f t="shared" si="9"/>
        <v xml:space="preserve"> </v>
      </c>
      <c r="D52" s="19">
        <v>-2.3976349050905798E-3</v>
      </c>
      <c r="E52" s="21">
        <f t="shared" si="0"/>
        <v>18608044.175174166</v>
      </c>
      <c r="F52" s="21">
        <f t="shared" si="5"/>
        <v>50218.83745430936</v>
      </c>
      <c r="G52" s="21">
        <f t="shared" si="1"/>
        <v>61293.9942718612</v>
      </c>
      <c r="H52" s="21" t="str">
        <f t="shared" si="11"/>
        <v xml:space="preserve"> </v>
      </c>
      <c r="I52" s="19">
        <f t="shared" si="12"/>
        <v>0</v>
      </c>
      <c r="J52" s="24">
        <f t="shared" si="10"/>
        <v>98750</v>
      </c>
      <c r="K52" s="25">
        <f t="shared" si="3"/>
        <v>0</v>
      </c>
      <c r="L52" s="21">
        <f t="shared" si="4"/>
        <v>98750</v>
      </c>
      <c r="M52" s="21">
        <f t="shared" si="6"/>
        <v>0</v>
      </c>
      <c r="N52" s="21"/>
      <c r="O52" s="19">
        <f t="shared" si="7"/>
        <v>0</v>
      </c>
      <c r="P52" s="25"/>
    </row>
    <row r="53" spans="1:16" s="19" customFormat="1">
      <c r="A53" s="19">
        <v>31</v>
      </c>
      <c r="B53" s="20" t="str">
        <f t="shared" si="8"/>
        <v xml:space="preserve"> </v>
      </c>
      <c r="C53" s="20" t="str">
        <f t="shared" si="9"/>
        <v xml:space="preserve"> </v>
      </c>
      <c r="D53" s="19">
        <v>0.44305567311162902</v>
      </c>
      <c r="E53" s="21">
        <f t="shared" si="0"/>
        <v>26852443.712496884</v>
      </c>
      <c r="F53" s="21">
        <f t="shared" si="5"/>
        <v>51474.30839066708</v>
      </c>
      <c r="G53" s="21">
        <f t="shared" si="1"/>
        <v>62826.344128657714</v>
      </c>
      <c r="H53" s="21" t="str">
        <f t="shared" si="11"/>
        <v xml:space="preserve"> </v>
      </c>
      <c r="I53" s="19">
        <f t="shared" si="12"/>
        <v>0</v>
      </c>
      <c r="K53" s="21"/>
      <c r="L53" s="21">
        <f t="shared" si="4"/>
        <v>0</v>
      </c>
      <c r="M53" s="21">
        <f t="shared" si="6"/>
        <v>0</v>
      </c>
      <c r="N53" s="21"/>
      <c r="O53" s="19">
        <f t="shared" si="7"/>
        <v>0</v>
      </c>
      <c r="P53" s="25"/>
    </row>
    <row r="54" spans="1:16" s="19" customFormat="1">
      <c r="A54" s="19">
        <v>32</v>
      </c>
      <c r="B54" s="20" t="str">
        <f t="shared" si="8"/>
        <v xml:space="preserve"> </v>
      </c>
      <c r="C54" s="20" t="str">
        <f t="shared" si="9"/>
        <v xml:space="preserve"> </v>
      </c>
      <c r="D54" s="19">
        <v>-0.20083714751930401</v>
      </c>
      <c r="E54" s="21">
        <f t="shared" si="0"/>
        <v>21459475.513356339</v>
      </c>
      <c r="F54" s="21">
        <f t="shared" si="5"/>
        <v>52761.166100433773</v>
      </c>
      <c r="G54" s="21">
        <f t="shared" si="1"/>
        <v>64397.002731874178</v>
      </c>
      <c r="H54" s="21" t="str">
        <f t="shared" si="11"/>
        <v xml:space="preserve"> </v>
      </c>
      <c r="I54" s="19">
        <f t="shared" si="12"/>
        <v>0</v>
      </c>
      <c r="K54" s="21"/>
      <c r="L54" s="21">
        <f t="shared" si="4"/>
        <v>0</v>
      </c>
      <c r="M54" s="21">
        <f t="shared" si="6"/>
        <v>0</v>
      </c>
      <c r="N54" s="21"/>
      <c r="O54" s="19">
        <f t="shared" si="7"/>
        <v>0</v>
      </c>
      <c r="P54" s="25"/>
    </row>
    <row r="55" spans="1:16" s="19" customFormat="1">
      <c r="A55" s="19">
        <v>33</v>
      </c>
      <c r="B55" s="20" t="str">
        <f t="shared" si="8"/>
        <v xml:space="preserve"> </v>
      </c>
      <c r="C55" s="20" t="str">
        <f t="shared" si="9"/>
        <v xml:space="preserve"> </v>
      </c>
      <c r="D55" s="19">
        <v>2.38111740139124E-2</v>
      </c>
      <c r="E55" s="21">
        <f t="shared" si="0"/>
        <v>21970450.81905216</v>
      </c>
      <c r="F55" s="21">
        <f t="shared" si="5"/>
        <v>54080.195252944599</v>
      </c>
      <c r="G55" s="21">
        <f t="shared" si="1"/>
        <v>66006.927800171019</v>
      </c>
      <c r="H55" s="21" t="str">
        <f t="shared" si="11"/>
        <v xml:space="preserve"> </v>
      </c>
      <c r="I55" s="19">
        <f t="shared" si="12"/>
        <v>0</v>
      </c>
      <c r="K55" s="21"/>
      <c r="L55" s="21">
        <f t="shared" si="4"/>
        <v>0</v>
      </c>
      <c r="M55" s="21">
        <f t="shared" si="6"/>
        <v>0</v>
      </c>
      <c r="N55" s="21"/>
      <c r="O55" s="19">
        <f t="shared" si="7"/>
        <v>0</v>
      </c>
      <c r="P55" s="25"/>
    </row>
    <row r="56" spans="1:16" s="19" customFormat="1">
      <c r="A56" s="19">
        <v>34</v>
      </c>
      <c r="B56" s="20" t="str">
        <f t="shared" si="8"/>
        <v xml:space="preserve"> </v>
      </c>
      <c r="C56" s="20" t="str">
        <f t="shared" si="9"/>
        <v xml:space="preserve"> </v>
      </c>
      <c r="D56" s="19">
        <v>-4.1418846603599201E-2</v>
      </c>
      <c r="E56" s="21">
        <f t="shared" si="0"/>
        <v>21060460.086765919</v>
      </c>
      <c r="F56" s="21">
        <f t="shared" si="5"/>
        <v>55432.200134268212</v>
      </c>
      <c r="G56" s="21">
        <f t="shared" si="1"/>
        <v>67657.100995175293</v>
      </c>
      <c r="H56" s="21" t="str">
        <f t="shared" si="11"/>
        <v xml:space="preserve"> </v>
      </c>
      <c r="I56" s="19">
        <f t="shared" si="12"/>
        <v>0</v>
      </c>
      <c r="K56" s="21"/>
      <c r="L56" s="21">
        <f t="shared" si="4"/>
        <v>0</v>
      </c>
      <c r="M56" s="21">
        <f t="shared" si="6"/>
        <v>0</v>
      </c>
      <c r="N56" s="21"/>
      <c r="O56" s="19">
        <f t="shared" si="7"/>
        <v>0</v>
      </c>
      <c r="P56" s="25"/>
    </row>
    <row r="57" spans="1:16" s="19" customFormat="1">
      <c r="A57" s="19">
        <v>35</v>
      </c>
      <c r="B57" s="20" t="str">
        <f t="shared" si="8"/>
        <v xml:space="preserve"> </v>
      </c>
      <c r="C57" s="20" t="str">
        <f t="shared" si="9"/>
        <v xml:space="preserve"> </v>
      </c>
      <c r="D57" s="19">
        <v>-8.8343919233458995E-2</v>
      </c>
      <c r="E57" s="21">
        <f t="shared" si="0"/>
        <v>19199896.501841184</v>
      </c>
      <c r="F57" s="21">
        <f t="shared" si="5"/>
        <v>56818.005137624918</v>
      </c>
      <c r="G57" s="21">
        <f t="shared" si="1"/>
        <v>69348.528520054664</v>
      </c>
      <c r="H57" s="21" t="str">
        <f t="shared" si="11"/>
        <v xml:space="preserve"> </v>
      </c>
      <c r="I57" s="19">
        <f t="shared" si="12"/>
        <v>0</v>
      </c>
      <c r="K57" s="21"/>
      <c r="L57" s="21">
        <f t="shared" si="4"/>
        <v>0</v>
      </c>
      <c r="M57" s="21">
        <f t="shared" si="6"/>
        <v>0</v>
      </c>
      <c r="N57" s="21"/>
      <c r="O57" s="19">
        <f t="shared" si="7"/>
        <v>0</v>
      </c>
      <c r="P57" s="25"/>
    </row>
    <row r="58" spans="1:16" s="19" customFormat="1">
      <c r="A58" s="19">
        <v>36</v>
      </c>
      <c r="B58" s="20" t="str">
        <f t="shared" si="8"/>
        <v xml:space="preserve"> </v>
      </c>
      <c r="C58" s="20" t="str">
        <f t="shared" si="9"/>
        <v xml:space="preserve"> </v>
      </c>
      <c r="D58" s="19">
        <v>0.268442762697293</v>
      </c>
      <c r="E58" s="21">
        <f t="shared" si="0"/>
        <v>24353969.762297522</v>
      </c>
      <c r="F58" s="21">
        <f t="shared" si="5"/>
        <v>58238.455266065532</v>
      </c>
      <c r="G58" s="21">
        <f t="shared" si="1"/>
        <v>71082.241733056027</v>
      </c>
      <c r="H58" s="21" t="str">
        <f t="shared" si="11"/>
        <v xml:space="preserve"> </v>
      </c>
      <c r="I58" s="19">
        <f t="shared" si="12"/>
        <v>0</v>
      </c>
      <c r="K58" s="21"/>
      <c r="L58" s="21">
        <f t="shared" si="4"/>
        <v>0</v>
      </c>
      <c r="M58" s="21">
        <f t="shared" si="6"/>
        <v>0</v>
      </c>
      <c r="N58" s="21"/>
      <c r="O58" s="19">
        <f t="shared" si="7"/>
        <v>0</v>
      </c>
      <c r="P58" s="25"/>
    </row>
    <row r="59" spans="1:16" s="19" customFormat="1">
      <c r="A59" s="19">
        <v>37</v>
      </c>
      <c r="B59" s="20" t="str">
        <f t="shared" si="8"/>
        <v xml:space="preserve"> </v>
      </c>
      <c r="C59" s="20" t="str">
        <f t="shared" si="9"/>
        <v xml:space="preserve"> </v>
      </c>
      <c r="D59" s="19">
        <v>2.4746358183762501E-2</v>
      </c>
      <c r="E59" s="21">
        <f t="shared" si="0"/>
        <v>24956641.821231861</v>
      </c>
      <c r="F59" s="21">
        <f t="shared" si="5"/>
        <v>59694.416647717175</v>
      </c>
      <c r="G59" s="21">
        <f t="shared" si="1"/>
        <v>72859.297776382431</v>
      </c>
      <c r="H59" s="21" t="str">
        <f t="shared" si="11"/>
        <v xml:space="preserve"> </v>
      </c>
      <c r="I59" s="19">
        <f t="shared" si="12"/>
        <v>0</v>
      </c>
      <c r="K59" s="21"/>
      <c r="L59" s="21">
        <f t="shared" si="4"/>
        <v>0</v>
      </c>
      <c r="M59" s="21">
        <f t="shared" si="6"/>
        <v>0</v>
      </c>
      <c r="N59" s="21"/>
      <c r="O59" s="19">
        <f t="shared" si="7"/>
        <v>0</v>
      </c>
      <c r="P59" s="25"/>
    </row>
    <row r="60" spans="1:16" s="19" customFormat="1">
      <c r="A60" s="19">
        <v>38</v>
      </c>
      <c r="B60" s="20" t="str">
        <f t="shared" si="8"/>
        <v xml:space="preserve"> </v>
      </c>
      <c r="C60" s="20" t="str">
        <f t="shared" si="9"/>
        <v xml:space="preserve"> </v>
      </c>
      <c r="D60" s="19">
        <v>0.17396076611516301</v>
      </c>
      <c r="E60" s="21">
        <f t="shared" si="0"/>
        <v>29298118.352115072</v>
      </c>
      <c r="F60" s="21">
        <f t="shared" si="5"/>
        <v>61186.7770639101</v>
      </c>
      <c r="G60" s="21">
        <f t="shared" si="1"/>
        <v>74680.780220791989</v>
      </c>
      <c r="H60" s="21" t="str">
        <f t="shared" si="11"/>
        <v xml:space="preserve"> </v>
      </c>
      <c r="I60" s="19">
        <f t="shared" si="12"/>
        <v>0</v>
      </c>
      <c r="K60" s="21"/>
      <c r="L60" s="21">
        <f t="shared" si="4"/>
        <v>0</v>
      </c>
      <c r="M60" s="21">
        <f t="shared" si="6"/>
        <v>0</v>
      </c>
      <c r="N60" s="21"/>
      <c r="O60" s="19">
        <f t="shared" si="7"/>
        <v>0</v>
      </c>
      <c r="P60" s="25"/>
    </row>
    <row r="61" spans="1:16" s="19" customFormat="1">
      <c r="A61" s="19">
        <v>39</v>
      </c>
      <c r="B61" s="20" t="str">
        <f t="shared" si="8"/>
        <v xml:space="preserve"> </v>
      </c>
      <c r="C61" s="20" t="str">
        <f t="shared" si="9"/>
        <v xml:space="preserve"> </v>
      </c>
      <c r="D61" s="19">
        <v>-0.10790475953216699</v>
      </c>
      <c r="E61" s="21">
        <f t="shared" si="0"/>
        <v>26136711.936585128</v>
      </c>
      <c r="F61" s="21">
        <f t="shared" si="5"/>
        <v>62716.446490507835</v>
      </c>
      <c r="G61" s="21">
        <f t="shared" si="1"/>
        <v>76547.799726311772</v>
      </c>
      <c r="H61" s="21" t="str">
        <f t="shared" si="11"/>
        <v xml:space="preserve"> </v>
      </c>
      <c r="I61" s="19">
        <f t="shared" si="12"/>
        <v>0</v>
      </c>
      <c r="K61" s="21"/>
      <c r="L61" s="21">
        <f t="shared" si="4"/>
        <v>0</v>
      </c>
      <c r="M61" s="21">
        <f t="shared" si="6"/>
        <v>0</v>
      </c>
      <c r="N61" s="21"/>
      <c r="O61" s="19">
        <f t="shared" si="7"/>
        <v>0</v>
      </c>
      <c r="P61" s="25"/>
    </row>
    <row r="62" spans="1:16" s="19" customFormat="1">
      <c r="A62" s="19">
        <v>40</v>
      </c>
      <c r="B62" s="20" t="str">
        <f t="shared" si="8"/>
        <v xml:space="preserve"> </v>
      </c>
      <c r="C62" s="20" t="str">
        <f t="shared" si="9"/>
        <v xml:space="preserve"> </v>
      </c>
      <c r="D62" s="19">
        <v>1.35999610893674E-2</v>
      </c>
      <c r="E62" s="21">
        <f t="shared" si="0"/>
        <v>26492170.20192669</v>
      </c>
      <c r="F62" s="21">
        <f t="shared" si="5"/>
        <v>64284.357652770537</v>
      </c>
      <c r="G62" s="21">
        <f t="shared" si="1"/>
        <v>78461.494719469571</v>
      </c>
      <c r="H62" s="21" t="str">
        <f t="shared" si="11"/>
        <v xml:space="preserve"> </v>
      </c>
      <c r="I62" s="19">
        <f t="shared" si="12"/>
        <v>0</v>
      </c>
      <c r="K62" s="21"/>
      <c r="L62" s="21">
        <f t="shared" si="4"/>
        <v>0</v>
      </c>
      <c r="M62" s="21">
        <f t="shared" si="6"/>
        <v>0</v>
      </c>
      <c r="N62" s="21"/>
      <c r="O62" s="19">
        <f t="shared" si="7"/>
        <v>0</v>
      </c>
      <c r="P62" s="25"/>
    </row>
    <row r="63" spans="1:16" s="19" customFormat="1">
      <c r="B63" s="20"/>
      <c r="C63" s="20"/>
      <c r="D63" s="22"/>
      <c r="E63" s="21"/>
      <c r="F63" s="21"/>
      <c r="K63" s="21"/>
      <c r="M63" s="21"/>
      <c r="N63" s="21"/>
    </row>
    <row r="64" spans="1:16" s="19" customFormat="1">
      <c r="B64" s="20"/>
      <c r="C64" s="20"/>
      <c r="D64" s="22"/>
      <c r="E64" s="21"/>
      <c r="F64" s="21"/>
      <c r="K64" s="21"/>
      <c r="M64" s="21"/>
      <c r="N64" s="21"/>
    </row>
    <row r="65" spans="2:14" s="19" customFormat="1">
      <c r="B65" s="20"/>
      <c r="C65" s="20"/>
      <c r="D65" s="22"/>
      <c r="E65" s="21"/>
      <c r="F65" s="21"/>
      <c r="K65" s="21"/>
      <c r="M65" s="21"/>
      <c r="N65" s="21"/>
    </row>
    <row r="66" spans="2:14" s="19" customFormat="1">
      <c r="B66" s="20"/>
      <c r="C66" s="20"/>
      <c r="D66" s="22"/>
      <c r="E66" s="21"/>
      <c r="F66" s="21"/>
      <c r="K66" s="21"/>
      <c r="M66" s="21"/>
      <c r="N66" s="21"/>
    </row>
    <row r="67" spans="2:14" s="19" customFormat="1">
      <c r="B67" s="20"/>
      <c r="C67" s="20"/>
      <c r="D67" s="22"/>
      <c r="E67" s="21"/>
      <c r="F67" s="21"/>
      <c r="K67" s="21"/>
      <c r="M67" s="21"/>
      <c r="N67" s="21"/>
    </row>
    <row r="68" spans="2:14" s="19" customFormat="1">
      <c r="B68" s="20"/>
      <c r="C68" s="20"/>
      <c r="D68" s="22"/>
      <c r="E68" s="21"/>
      <c r="F68" s="21"/>
      <c r="K68" s="21"/>
      <c r="M68" s="21"/>
      <c r="N68" s="21"/>
    </row>
    <row r="69" spans="2:14" s="19" customFormat="1">
      <c r="B69" s="20"/>
      <c r="C69" s="20"/>
      <c r="D69" s="22"/>
      <c r="E69" s="21"/>
      <c r="F69" s="21"/>
      <c r="K69" s="21"/>
      <c r="M69" s="21"/>
      <c r="N69" s="21"/>
    </row>
    <row r="70" spans="2:14" s="19" customFormat="1">
      <c r="B70" s="20"/>
      <c r="C70" s="20"/>
      <c r="D70" s="22"/>
      <c r="E70" s="21"/>
      <c r="F70" s="21"/>
      <c r="K70" s="21"/>
      <c r="M70" s="21"/>
      <c r="N70" s="21"/>
    </row>
    <row r="71" spans="2:14" s="19" customFormat="1">
      <c r="B71" s="20"/>
      <c r="C71" s="20"/>
      <c r="D71" s="22"/>
      <c r="E71" s="21"/>
      <c r="F71" s="21"/>
      <c r="K71" s="21"/>
      <c r="M71" s="21"/>
      <c r="N71" s="21"/>
    </row>
    <row r="72" spans="2:14" s="19" customFormat="1">
      <c r="B72" s="20"/>
      <c r="C72" s="20"/>
      <c r="D72" s="22"/>
      <c r="E72" s="21"/>
      <c r="F72" s="21"/>
      <c r="K72" s="21"/>
      <c r="M72" s="21"/>
      <c r="N72" s="21"/>
    </row>
    <row r="73" spans="2:14" s="19" customFormat="1">
      <c r="B73" s="20"/>
      <c r="C73" s="20"/>
      <c r="D73" s="22"/>
      <c r="E73" s="21"/>
      <c r="F73" s="21"/>
      <c r="K73" s="21"/>
      <c r="M73" s="21"/>
      <c r="N73" s="21"/>
    </row>
    <row r="74" spans="2:14" s="19" customFormat="1">
      <c r="B74" s="20"/>
      <c r="C74" s="20"/>
      <c r="D74" s="22"/>
      <c r="E74" s="21"/>
      <c r="F74" s="21"/>
      <c r="K74" s="21"/>
      <c r="M74" s="21"/>
      <c r="N74" s="21"/>
    </row>
    <row r="75" spans="2:14" s="19" customFormat="1">
      <c r="B75" s="20"/>
      <c r="C75" s="20"/>
      <c r="D75" s="22"/>
      <c r="E75" s="21"/>
      <c r="F75" s="21"/>
      <c r="K75" s="21"/>
      <c r="M75" s="21"/>
      <c r="N75" s="21"/>
    </row>
    <row r="76" spans="2:14" s="19" customFormat="1">
      <c r="B76" s="20"/>
      <c r="C76" s="20"/>
      <c r="D76" s="22"/>
      <c r="E76" s="21"/>
      <c r="F76" s="21"/>
      <c r="K76" s="21"/>
      <c r="M76" s="21"/>
      <c r="N76" s="21"/>
    </row>
    <row r="77" spans="2:14" s="19" customFormat="1">
      <c r="B77" s="20"/>
      <c r="C77" s="20"/>
      <c r="D77" s="22"/>
      <c r="E77" s="21"/>
      <c r="F77" s="21"/>
      <c r="K77" s="21"/>
      <c r="M77" s="21"/>
      <c r="N77" s="21"/>
    </row>
    <row r="78" spans="2:14" s="19" customFormat="1">
      <c r="B78" s="20"/>
      <c r="C78" s="20"/>
      <c r="D78" s="22"/>
      <c r="E78" s="21"/>
      <c r="F78" s="21"/>
      <c r="K78" s="21"/>
      <c r="M78" s="21"/>
      <c r="N78" s="21"/>
    </row>
    <row r="79" spans="2:14" s="19" customFormat="1">
      <c r="B79" s="20"/>
      <c r="C79" s="20"/>
      <c r="D79" s="22"/>
      <c r="E79" s="21"/>
      <c r="F79" s="21"/>
      <c r="K79" s="21"/>
      <c r="M79" s="21"/>
      <c r="N79" s="21"/>
    </row>
    <row r="80" spans="2:14" s="19" customFormat="1">
      <c r="B80" s="20"/>
      <c r="C80" s="20"/>
      <c r="D80" s="22"/>
      <c r="E80" s="21"/>
      <c r="F80" s="21"/>
      <c r="K80" s="21"/>
      <c r="M80" s="21"/>
      <c r="N80" s="21"/>
    </row>
    <row r="81" spans="2:14" s="19" customFormat="1">
      <c r="B81" s="20"/>
      <c r="C81" s="20"/>
      <c r="D81" s="22"/>
      <c r="E81" s="21"/>
      <c r="F81" s="21"/>
      <c r="K81" s="21"/>
      <c r="M81" s="21"/>
      <c r="N81" s="21"/>
    </row>
    <row r="82" spans="2:14" s="19" customFormat="1">
      <c r="B82" s="20"/>
      <c r="C82" s="20"/>
      <c r="D82" s="22"/>
      <c r="E82" s="21"/>
      <c r="F82" s="21"/>
      <c r="K82" s="21"/>
      <c r="M82" s="21"/>
      <c r="N82" s="21"/>
    </row>
    <row r="83" spans="2:14" s="19" customFormat="1">
      <c r="B83" s="20"/>
      <c r="C83" s="20"/>
      <c r="D83" s="22"/>
      <c r="E83" s="21"/>
      <c r="F83" s="21"/>
      <c r="K83" s="21"/>
      <c r="M83" s="21"/>
      <c r="N83" s="21"/>
    </row>
    <row r="84" spans="2:14" s="19" customFormat="1">
      <c r="B84" s="20"/>
      <c r="C84" s="20"/>
      <c r="D84" s="22"/>
      <c r="E84" s="21"/>
      <c r="F84" s="21"/>
      <c r="K84" s="21"/>
      <c r="M84" s="21"/>
      <c r="N84" s="21"/>
    </row>
    <row r="85" spans="2:14" s="19" customFormat="1">
      <c r="B85" s="20"/>
      <c r="C85" s="20"/>
      <c r="D85" s="22"/>
      <c r="E85" s="21"/>
      <c r="F85" s="21"/>
      <c r="K85" s="21"/>
      <c r="M85" s="21"/>
      <c r="N85" s="21"/>
    </row>
    <row r="86" spans="2:14" s="19" customFormat="1">
      <c r="B86" s="20"/>
      <c r="C86" s="20"/>
      <c r="D86" s="22"/>
      <c r="E86" s="21"/>
      <c r="F86" s="21"/>
      <c r="K86" s="21"/>
      <c r="M86" s="21"/>
      <c r="N86" s="21"/>
    </row>
    <row r="87" spans="2:14" s="19" customFormat="1">
      <c r="B87" s="20"/>
      <c r="C87" s="20"/>
      <c r="D87" s="22"/>
      <c r="E87" s="21"/>
      <c r="F87" s="21"/>
      <c r="K87" s="21"/>
      <c r="M87" s="21"/>
      <c r="N87" s="21"/>
    </row>
    <row r="88" spans="2:14" s="19" customFormat="1">
      <c r="B88" s="20"/>
      <c r="C88" s="20"/>
      <c r="D88" s="22"/>
      <c r="E88" s="21"/>
      <c r="F88" s="21"/>
      <c r="K88" s="21"/>
      <c r="M88" s="21"/>
      <c r="N88" s="21"/>
    </row>
    <row r="89" spans="2:14" s="19" customFormat="1">
      <c r="B89" s="20"/>
      <c r="C89" s="20"/>
      <c r="D89" s="22"/>
      <c r="E89" s="21"/>
      <c r="F89" s="21"/>
      <c r="K89" s="21"/>
      <c r="M89" s="21"/>
      <c r="N89" s="21"/>
    </row>
    <row r="90" spans="2:14" s="19" customFormat="1">
      <c r="D90" s="22"/>
      <c r="E90" s="21"/>
      <c r="F90" s="21"/>
      <c r="K90" s="21"/>
      <c r="M90" s="21"/>
      <c r="N90" s="21"/>
    </row>
    <row r="91" spans="2:14" s="19" customFormat="1">
      <c r="D91" s="22"/>
      <c r="E91" s="21"/>
      <c r="F91" s="21"/>
      <c r="K91" s="21"/>
      <c r="M91" s="21"/>
      <c r="N91" s="21"/>
    </row>
    <row r="92" spans="2:14" s="19" customFormat="1">
      <c r="D92" s="22"/>
      <c r="E92" s="21"/>
      <c r="F92" s="21"/>
      <c r="K92" s="21"/>
      <c r="M92" s="21"/>
      <c r="N92" s="21"/>
    </row>
    <row r="93" spans="2:14" s="19" customFormat="1">
      <c r="D93" s="22"/>
      <c r="E93" s="21"/>
      <c r="F93" s="21"/>
      <c r="K93" s="21"/>
      <c r="M93" s="21"/>
      <c r="N93" s="21"/>
    </row>
    <row r="94" spans="2:14" s="19" customFormat="1">
      <c r="D94" s="22"/>
      <c r="E94" s="21"/>
      <c r="F94" s="21"/>
      <c r="K94" s="21"/>
      <c r="M94" s="21"/>
      <c r="N94" s="21"/>
    </row>
    <row r="95" spans="2:14" s="19" customFormat="1">
      <c r="D95" s="22"/>
      <c r="E95" s="21"/>
      <c r="F95" s="21"/>
      <c r="K95" s="21"/>
      <c r="M95" s="21"/>
      <c r="N95" s="21"/>
    </row>
    <row r="96" spans="2:14" s="19" customFormat="1">
      <c r="D96" s="22"/>
      <c r="E96" s="21"/>
      <c r="F96" s="21"/>
      <c r="K96" s="21"/>
      <c r="M96" s="21"/>
      <c r="N96" s="21"/>
    </row>
    <row r="97" spans="4:14" s="19" customFormat="1">
      <c r="D97" s="22"/>
      <c r="E97" s="21"/>
      <c r="F97" s="21"/>
      <c r="K97" s="21"/>
      <c r="M97" s="21"/>
      <c r="N97" s="21"/>
    </row>
    <row r="98" spans="4:14" s="19" customFormat="1">
      <c r="D98" s="22"/>
      <c r="E98" s="21"/>
      <c r="F98" s="21"/>
      <c r="K98" s="21"/>
      <c r="M98" s="21"/>
      <c r="N98" s="21"/>
    </row>
    <row r="99" spans="4:14" s="19" customFormat="1">
      <c r="D99" s="22"/>
      <c r="E99" s="21"/>
      <c r="F99" s="21"/>
      <c r="K99" s="21"/>
      <c r="M99" s="21"/>
      <c r="N99" s="21"/>
    </row>
    <row r="100" spans="4:14" s="19" customFormat="1">
      <c r="D100" s="22"/>
      <c r="E100" s="21"/>
      <c r="F100" s="21"/>
      <c r="K100" s="21"/>
      <c r="M100" s="21"/>
      <c r="N100" s="21"/>
    </row>
    <row r="101" spans="4:14" s="19" customFormat="1">
      <c r="D101" s="22"/>
      <c r="E101" s="21"/>
      <c r="F101" s="21"/>
      <c r="K101" s="21"/>
      <c r="M101" s="21"/>
      <c r="N10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Cotton</dc:creator>
  <cp:lastModifiedBy>Dirk Cotton</cp:lastModifiedBy>
  <dcterms:created xsi:type="dcterms:W3CDTF">2016-12-11T19:44:57Z</dcterms:created>
  <dcterms:modified xsi:type="dcterms:W3CDTF">2016-12-17T18:25:06Z</dcterms:modified>
</cp:coreProperties>
</file>