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5205" windowHeight="5580" activeTab="2"/>
  </bookViews>
  <sheets>
    <sheet name="Übersicht" sheetId="1" r:id="rId1"/>
    <sheet name="Phasenübersicht" sheetId="4" r:id="rId2"/>
    <sheet name="Phase 0" sheetId="5" r:id="rId3"/>
    <sheet name="Phase 1" sheetId="2" r:id="rId4"/>
    <sheet name="Phase 2" sheetId="3" r:id="rId5"/>
    <sheet name="Phase 3" sheetId="6" r:id="rId6"/>
    <sheet name="Zeitplan" sheetId="9" r:id="rId7"/>
    <sheet name="Finanzierungskonzept 1" sheetId="7" r:id="rId8"/>
    <sheet name="Finanzierungskonzept 2" sheetId="8" r:id="rId9"/>
    <sheet name="Finanzierungskonzept 3" sheetId="12" r:id="rId10"/>
    <sheet name="Tabelle3" sheetId="13" r:id="rId11"/>
  </sheets>
  <calcPr calcId="125725"/>
</workbook>
</file>

<file path=xl/calcChain.xml><?xml version="1.0" encoding="utf-8"?>
<calcChain xmlns="http://schemas.openxmlformats.org/spreadsheetml/2006/main">
  <c r="F3" i="13"/>
  <c r="F10" i="2"/>
  <c r="G10" s="1"/>
  <c r="C17" i="13"/>
  <c r="C18"/>
  <c r="E16"/>
  <c r="C10"/>
  <c r="D8" i="6"/>
  <c r="D12" s="1"/>
  <c r="D10" i="3"/>
  <c r="D14" s="1"/>
  <c r="D15" i="2"/>
  <c r="D15" i="5"/>
  <c r="D12"/>
  <c r="D11"/>
  <c r="D9" i="13"/>
  <c r="C9"/>
  <c r="F4"/>
  <c r="F5" s="1"/>
  <c r="F6" s="1"/>
  <c r="E20" i="12"/>
  <c r="D20"/>
  <c r="C20"/>
  <c r="F4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D20" i="8"/>
  <c r="C20"/>
  <c r="F4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E20"/>
  <c r="E22" s="1"/>
  <c r="D20" i="7"/>
  <c r="E20"/>
  <c r="C20"/>
  <c r="F6"/>
  <c r="F18"/>
  <c r="F17"/>
  <c r="F16"/>
  <c r="F15"/>
  <c r="F14"/>
  <c r="F13"/>
  <c r="F12"/>
  <c r="F11"/>
  <c r="F10"/>
  <c r="F9"/>
  <c r="F8"/>
  <c r="F7"/>
  <c r="F5"/>
  <c r="F4"/>
  <c r="G4" s="1"/>
  <c r="F3"/>
  <c r="F20" s="1"/>
  <c r="E22" i="12" l="1"/>
  <c r="F22" i="7"/>
  <c r="G5"/>
  <c r="G6" l="1"/>
  <c r="G7" s="1"/>
  <c r="G8" s="1"/>
  <c r="G9" s="1"/>
  <c r="G10" s="1"/>
  <c r="G11" s="1"/>
  <c r="G12" s="1"/>
  <c r="G13" s="1"/>
  <c r="G14" s="1"/>
  <c r="G15" s="1"/>
  <c r="G16" s="1"/>
  <c r="G17" s="1"/>
  <c r="G18" s="1"/>
</calcChain>
</file>

<file path=xl/sharedStrings.xml><?xml version="1.0" encoding="utf-8"?>
<sst xmlns="http://schemas.openxmlformats.org/spreadsheetml/2006/main" count="327" uniqueCount="183">
  <si>
    <t>Funktionalität</t>
  </si>
  <si>
    <t>Priorität</t>
  </si>
  <si>
    <t>Framework aufsetzen</t>
  </si>
  <si>
    <t>Adressen importieren</t>
  </si>
  <si>
    <t>Datenbank-Design: Adressen</t>
  </si>
  <si>
    <t>Datenbank-Design: Benutzer</t>
  </si>
  <si>
    <t>Forum aufsetzen &amp; anbinden</t>
  </si>
  <si>
    <t>Forum: Endverbraucher</t>
  </si>
  <si>
    <t>Forum: Studios</t>
  </si>
  <si>
    <t>Forum: Ausbildungsbetriebe</t>
  </si>
  <si>
    <t>Forum: Zulieferer</t>
  </si>
  <si>
    <t>Forum: Hersteller</t>
  </si>
  <si>
    <t>Legende</t>
  </si>
  <si>
    <t>Priorität:</t>
  </si>
  <si>
    <t>Werbesystem für Bannerwerbung</t>
  </si>
  <si>
    <t>Die Entwicklung wird mehrere Tage bis Wochen dauern</t>
  </si>
  <si>
    <t>Die Entwicklung umfasst maximal einen Tag Aufwand</t>
  </si>
  <si>
    <t xml:space="preserve">Die Entwicklung wird einen bis wenige Tage dauern </t>
  </si>
  <si>
    <t>Screendesign erstellen</t>
  </si>
  <si>
    <t>Seitenaufbau/IA entwickeln</t>
  </si>
  <si>
    <t>Adressen verwalten (Admin)</t>
  </si>
  <si>
    <t>Adressen verwalten (Benutzer)</t>
  </si>
  <si>
    <t>Benutzer verwalten (Admin)</t>
  </si>
  <si>
    <t>Benutzerfunktionalität (Benutzer)</t>
  </si>
  <si>
    <t>Adresse neu erstellen
Adresse bearbeiten
Adresse sperren
Adresse löschen</t>
  </si>
  <si>
    <t>Tätigkeiten</t>
  </si>
  <si>
    <t>Framework installieren
Konfiguration für die WellnessWelt
Anbindung an die Datenbankstruktur</t>
  </si>
  <si>
    <t>Adressen in die Datenbank importieren
Vollständigkeit verifizieren</t>
  </si>
  <si>
    <t>Informationsarchitektur planen
Konzept für Screendesigner erstellen</t>
  </si>
  <si>
    <t>Gesamt</t>
  </si>
  <si>
    <t>Erstellen des Screendesigns
Abnahme</t>
  </si>
  <si>
    <t>Benutzerverwaltung (Admin)</t>
  </si>
  <si>
    <t>Benutzerverwaltung für den Admin-Bereich</t>
  </si>
  <si>
    <t>Umsetzung Screendesign</t>
  </si>
  <si>
    <t>Templates für Adressbereich
Texte für Webseite
Texte für Emails</t>
  </si>
  <si>
    <t>Benutzerverwaltung (Webseite)</t>
  </si>
  <si>
    <t>Benutzeranmeldung
Benutzerdaten eintragen
Benutzerdaten ändern</t>
  </si>
  <si>
    <t>Benutzer an Adressen binden</t>
  </si>
  <si>
    <t>Beantragen von Adressen
Bearbeiten von Adressen</t>
  </si>
  <si>
    <t>Suche von Adressen</t>
  </si>
  <si>
    <t>Nach Titel
Nach Volltext
Nach Merkmal</t>
  </si>
  <si>
    <t>Enthält nicht:
Postleitzahlensuche</t>
  </si>
  <si>
    <t>Vorbereitungsphase</t>
  </si>
  <si>
    <t>Alle zum Beginn des Projekts benötigten Vorraussetzungen sollen erfüllt sein</t>
  </si>
  <si>
    <t>Adressen liegen vor</t>
  </si>
  <si>
    <t>Die bisherige Adressdatenbank liegt vollständig vor
Die Datenintegrität ist bestätigt</t>
  </si>
  <si>
    <t>Erste Phase ist spezifiziert</t>
  </si>
  <si>
    <t>Die Inhalte der ersten Phase sind spezifiziert</t>
  </si>
  <si>
    <t>Dauer (Plan)</t>
  </si>
  <si>
    <t>Grundlagen &amp; Adressverwaltung</t>
  </si>
  <si>
    <t>Ziel am Ende der Phase</t>
  </si>
  <si>
    <t>Phase</t>
  </si>
  <si>
    <t>Abnahme  durch Cosmedium</t>
  </si>
  <si>
    <t>Kommentar</t>
  </si>
  <si>
    <t>Muss von Sitewards eingefordert werden</t>
  </si>
  <si>
    <t>Phaseninhalte von Cosmedium abgenommen</t>
  </si>
  <si>
    <t>Konzept von Cosmedium abgenommen</t>
  </si>
  <si>
    <t>Werbesystem</t>
  </si>
  <si>
    <t>Planung der Datenbank für Adressen
Umsetzung</t>
  </si>
  <si>
    <t>Planung der Datenbank für Benutzer
Umsetzung</t>
  </si>
  <si>
    <t>Gilt nur für den Adminbereich</t>
  </si>
  <si>
    <t xml:space="preserve">Screendesign muss abgenommen sein </t>
  </si>
  <si>
    <r>
      <t xml:space="preserve">Die technische Grundlage ist installiert
Adressen lassen sich im Adminereich verwalten
Das Screendesign wurde erstellt und ist abgenommen
</t>
    </r>
    <r>
      <rPr>
        <sz val="11"/>
        <color rgb="FFC00000"/>
        <rFont val="Calibri"/>
        <family val="2"/>
        <scheme val="minor"/>
      </rPr>
      <t>Adminbereich geht Live, Cosmedium beginnt mit der Adresspflege</t>
    </r>
  </si>
  <si>
    <t>Branchenverzeichnis</t>
  </si>
  <si>
    <t>Ein Partner für das Server-Hosting wurde gefunden
Der Server steht bereit und kann verwendet werden</t>
  </si>
  <si>
    <t>Wird von Cosmedium entschieden und beauftragt</t>
  </si>
  <si>
    <t>Server steht bereit</t>
  </si>
  <si>
    <t>News</t>
  </si>
  <si>
    <t>Adressen hervorheben (Premium)</t>
  </si>
  <si>
    <r>
      <t xml:space="preserve">Bannersystem; Im Adminbereich pfleg- und analysierbar
Grundlage Auswertungs &amp; Analysesystem
Adressen hervorheben (Premium-Adressen)
</t>
    </r>
    <r>
      <rPr>
        <sz val="11"/>
        <color rgb="FFC00000"/>
        <rFont val="Calibri"/>
        <family val="2"/>
        <scheme val="minor"/>
      </rPr>
      <t>Werbepartner können von Cosmedium eingebunden und mit genauen Auswertungen versorgt werden</t>
    </r>
  </si>
  <si>
    <t>Bewerten von Adressen</t>
  </si>
  <si>
    <t>Favoritenliste (Adressen)</t>
  </si>
  <si>
    <t>Kontakte (Benutzer)</t>
  </si>
  <si>
    <t>Server-Hosting koordinieren</t>
  </si>
  <si>
    <t>Basisfunktionalität, Grundlage der Plattform</t>
  </si>
  <si>
    <t>Kernfunktionalität, steht im Mittelpunkt der Plattform</t>
  </si>
  <si>
    <t>Erklärung</t>
  </si>
  <si>
    <t>Nachrichtensystem</t>
  </si>
  <si>
    <t>Installieren des lizensierten Frameworks und dessen Datenbank</t>
  </si>
  <si>
    <t>Importieren der vorhandenen Adressen in die neue Datenbank</t>
  </si>
  <si>
    <t>Datenbank-Design für die Adressinhalte der Plattform</t>
  </si>
  <si>
    <t>Der Administrator soll Adressen verwalten können</t>
  </si>
  <si>
    <t>Benutzer sollen Adressen verwalten können</t>
  </si>
  <si>
    <t>Der Administrator soll Benutzer verwalten können</t>
  </si>
  <si>
    <t>Rudimentäre Benutzerverwaltung</t>
  </si>
  <si>
    <r>
      <t xml:space="preserve">Templates sind aus dem Screendesign umgesetzt
Benutzerverwaltung für Adminbereich und Webseite
Text- und Merkmalsuche von Adressen
Statische Werbebanner sind eingebunden
</t>
    </r>
    <r>
      <rPr>
        <sz val="11"/>
        <color rgb="FFC00000"/>
        <rFont val="Calibri"/>
        <family val="2"/>
        <scheme val="minor"/>
      </rPr>
      <t>WellnessWelt geht Live (als interaktives Branchenverzeichnis)</t>
    </r>
  </si>
  <si>
    <t>Benutzer sollen sich in der Plattform anmelden können</t>
  </si>
  <si>
    <t>Koordinieren des Server-Hostings, sicherstellen der Eignung</t>
  </si>
  <si>
    <t>Informationsarchitektur und Seitenaufbau für Phase 1&amp;2</t>
  </si>
  <si>
    <t>Entwicklung des Screendesigns, Logo für Phase 1&amp;2</t>
  </si>
  <si>
    <t>Forum für Endverbraucher wird eingerichtet, Kategorien definiert etc</t>
  </si>
  <si>
    <t>Ein Forum wird aufgesetzt, designed und an die Benutzerverwaltung angebunden</t>
  </si>
  <si>
    <t>Forum für Studios wird eingerichtet, Kategorien definiert etc</t>
  </si>
  <si>
    <t>Forum für Ausbildungsbetriebe wird eingerichtet, Kategorien definiert etc</t>
  </si>
  <si>
    <t>Forum für Zulieferer wird eingerichtet, Kategorien definiert etc</t>
  </si>
  <si>
    <t>Forum für Hersteller wird eingerichtet, Kategorien definiert etc</t>
  </si>
  <si>
    <t>Newsletterfunktionalität</t>
  </si>
  <si>
    <t>Benutzer können sich für einen Newsletter an- und abmelden (Adressverwaltung)</t>
  </si>
  <si>
    <t>System, mit dem Banner im Adminbereich verwaltet werden können</t>
  </si>
  <si>
    <t>Premiumadressen werden bei der Suche bevorzugt</t>
  </si>
  <si>
    <t>Anreizsystem für Benutzer für Beteiligung an der Plattform</t>
  </si>
  <si>
    <t>Benutzern der Plattform können interne Nachrichten geschrieben werden+</t>
  </si>
  <si>
    <t>Terminkalender Basissystem</t>
  </si>
  <si>
    <t>Ein Kalender, in den der Administrator Termine eintragen kann</t>
  </si>
  <si>
    <t>Kollaborativer Kalender</t>
  </si>
  <si>
    <t>Benutzer können Vorschläge für den Kalender machen, die der Adminitrator freigeben kann</t>
  </si>
  <si>
    <t>Der Administrator kann Neuigkeiten auf der Hauptseite eintragen</t>
  </si>
  <si>
    <t>Benutzer können Adressen bewerten</t>
  </si>
  <si>
    <t>Kommentieren von Adressen</t>
  </si>
  <si>
    <t>Benutzer können Adressen kommentieren</t>
  </si>
  <si>
    <t>Benutzer können Adressen in ihre Favoritenliste mit aufnehmen</t>
  </si>
  <si>
    <t>Benutzer können Benutzer in ihre Kontaktliste mit aufnehmen</t>
  </si>
  <si>
    <r>
      <t xml:space="preserve">Forum für alle Interessensgruppen
Nachrichten an registrierte Adressen
Newsletterfunktionalität
Postleitzahlensuche integriert
</t>
    </r>
    <r>
      <rPr>
        <sz val="11"/>
        <color rgb="FFC00000"/>
        <rFont val="Calibri"/>
        <family val="2"/>
        <scheme val="minor"/>
      </rPr>
      <t>Erste Bereiche der Kommunikationsplattform sind Live</t>
    </r>
  </si>
  <si>
    <t>Phase 0</t>
  </si>
  <si>
    <t>Phase 1</t>
  </si>
  <si>
    <t>Phase 2</t>
  </si>
  <si>
    <t>Phase 3</t>
  </si>
  <si>
    <t>Adressen suchen (Stichwort &amp; Merkmale)</t>
  </si>
  <si>
    <t>Adressen suchen (PLZ)</t>
  </si>
  <si>
    <t>Benutzer sollen Adressen nach Merkmalen und Stichworten suchen können</t>
  </si>
  <si>
    <t>Benutzer sollen Adressen nach PLZ-Entfernung suchen können</t>
  </si>
  <si>
    <t>Thema</t>
  </si>
  <si>
    <t>Kommunikationsplattform 2</t>
  </si>
  <si>
    <t>Kommunikationsplattform 1</t>
  </si>
  <si>
    <t>Anreizsystem Grundlage</t>
  </si>
  <si>
    <t>Dienstleistungen 1</t>
  </si>
  <si>
    <t>Werbesystem für Banner</t>
  </si>
  <si>
    <t>Grundlage Analysesystem</t>
  </si>
  <si>
    <t>Hervorheben von Adressen</t>
  </si>
  <si>
    <t>Banner sollen vom Admin-Bereich aus verwaltet werden</t>
  </si>
  <si>
    <t>Statistiken für die Werbebanner
Statisktiken für die Webseite</t>
  </si>
  <si>
    <t>Banner-Spezifikationen müssen vorliegen</t>
  </si>
  <si>
    <t>Typen der Premium-Angebote müssen vorliegen</t>
  </si>
  <si>
    <r>
      <t xml:space="preserve">Terminkalender (Admin)
Kollaborativer Terminkalender
News (Admin)
</t>
    </r>
    <r>
      <rPr>
        <sz val="11"/>
        <color rgb="FFC00000"/>
        <rFont val="Calibri"/>
        <family val="2"/>
        <scheme val="minor"/>
      </rPr>
      <t>Erste Teile der Dienstleistungsplattform können genutzt werden</t>
    </r>
  </si>
  <si>
    <t>Weiterempfehlen von Adressen</t>
  </si>
  <si>
    <t>Benutzer können Empfehlungen von Adressen per Email versenden</t>
  </si>
  <si>
    <r>
      <t xml:space="preserve">Anreizsystem Grundlage
Bewerten von Adressen
Kommentieren von Adressen
Empfehlen von Adressen
Favoritenliste (Adressen)
Kontakte (Benutzer)
</t>
    </r>
    <r>
      <rPr>
        <sz val="11"/>
        <color rgb="FFC00000"/>
        <rFont val="Calibri"/>
        <family val="2"/>
        <scheme val="minor"/>
      </rPr>
      <t>Die Erweiterung der Kommunikationsplattform bringt Community-Bereiche in die WellnessWelt</t>
    </r>
  </si>
  <si>
    <t>Benutzerprofile</t>
  </si>
  <si>
    <t>Benutzer sollen Informationen über sich eingeben und ein eigenes Dashboard haben</t>
  </si>
  <si>
    <t>Benutzerprofil ändern
Dashboard Basissystem</t>
  </si>
  <si>
    <t>Speziell markierte Adressen sollen höher gewichtet werden
Speziell markierte Adressen sollen grafisch hervorgehoben werden</t>
  </si>
  <si>
    <t xml:space="preserve">Datenbank-Design und Planung für die Benutzer der Plattform </t>
  </si>
  <si>
    <t>Weiterführende Funktionalität</t>
  </si>
  <si>
    <t>Dauer</t>
  </si>
  <si>
    <t>Dauer:</t>
  </si>
  <si>
    <t>August - September</t>
  </si>
  <si>
    <t>September - Oktober</t>
  </si>
  <si>
    <t>Oktober - November</t>
  </si>
  <si>
    <t>November - Dezember</t>
  </si>
  <si>
    <t>4-6 Wochen</t>
  </si>
  <si>
    <t>2-4 Wochen</t>
  </si>
  <si>
    <t>Geschätzter Zeitraum</t>
  </si>
  <si>
    <t>Q1/Q2 2009</t>
  </si>
  <si>
    <t>Q1 2009</t>
  </si>
  <si>
    <t>Admin</t>
  </si>
  <si>
    <t>Entwickler</t>
  </si>
  <si>
    <t>Designer</t>
  </si>
  <si>
    <t>Planung &amp; Qualitätskontrolle</t>
  </si>
  <si>
    <t>0.5</t>
  </si>
  <si>
    <t>Aufwand</t>
  </si>
  <si>
    <t>Rolle</t>
  </si>
  <si>
    <t>Monat</t>
  </si>
  <si>
    <t>Anmerkungen</t>
  </si>
  <si>
    <t>Arbeit an Phase</t>
  </si>
  <si>
    <t>Wellnesswelt geht online</t>
  </si>
  <si>
    <t>Nur Bugfixes &amp; QA</t>
  </si>
  <si>
    <t>Aufwand
Entwicklung (in €)</t>
  </si>
  <si>
    <t>Zahlung (in €)</t>
  </si>
  <si>
    <t>Beschäftigungsgrad/Phase</t>
  </si>
  <si>
    <t>2+</t>
  </si>
  <si>
    <t>Offene Aufwände</t>
  </si>
  <si>
    <t>3+</t>
  </si>
  <si>
    <t>4+</t>
  </si>
  <si>
    <t>5+</t>
  </si>
  <si>
    <t>6+</t>
  </si>
  <si>
    <t>Neue Phase</t>
  </si>
  <si>
    <t>WW erwarteter
Umsatz (in €)</t>
  </si>
  <si>
    <t>Überarbeitungsphase</t>
  </si>
  <si>
    <t>Wartungs- und Planungsphase</t>
  </si>
  <si>
    <t>Umsatzbeteiligung (in € gemäß %-Satz)</t>
  </si>
  <si>
    <t>Beteiligung (in %)</t>
  </si>
  <si>
    <t>Offene Aufwände (in €)</t>
  </si>
  <si>
    <t>Erfolgsbasierte Zahlung (in €)</t>
  </si>
</sst>
</file>

<file path=xl/styles.xml><?xml version="1.0" encoding="utf-8"?>
<styleSheet xmlns="http://schemas.openxmlformats.org/spreadsheetml/2006/main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54">
    <xf numFmtId="0" fontId="0" fillId="0" borderId="0" xfId="0"/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Fill="1" applyAlignment="1">
      <alignment vertical="top"/>
    </xf>
    <xf numFmtId="0" fontId="3" fillId="0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0" fillId="8" borderId="1" xfId="0" applyFill="1" applyBorder="1" applyAlignment="1">
      <alignment vertical="top"/>
    </xf>
    <xf numFmtId="0" fontId="0" fillId="8" borderId="2" xfId="0" applyFill="1" applyBorder="1" applyAlignment="1">
      <alignment vertical="top" wrapText="1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vertical="top"/>
    </xf>
    <xf numFmtId="0" fontId="0" fillId="8" borderId="3" xfId="0" applyFill="1" applyBorder="1" applyAlignment="1">
      <alignment vertical="top" wrapText="1"/>
    </xf>
    <xf numFmtId="0" fontId="3" fillId="8" borderId="1" xfId="0" applyFont="1" applyFill="1" applyBorder="1" applyAlignment="1">
      <alignment vertical="top"/>
    </xf>
    <xf numFmtId="0" fontId="3" fillId="8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49" fontId="0" fillId="0" borderId="0" xfId="0" applyNumberFormat="1" applyAlignment="1">
      <alignment horizontal="left" vertical="top" wrapText="1"/>
    </xf>
    <xf numFmtId="0" fontId="0" fillId="9" borderId="0" xfId="0" applyFill="1" applyAlignment="1">
      <alignment horizontal="left" vertical="top"/>
    </xf>
    <xf numFmtId="49" fontId="0" fillId="9" borderId="0" xfId="0" applyNumberFormat="1" applyFill="1" applyAlignment="1">
      <alignment horizontal="left" vertical="top" wrapText="1"/>
    </xf>
    <xf numFmtId="0" fontId="0" fillId="7" borderId="0" xfId="0" applyFill="1" applyAlignment="1">
      <alignment horizontal="left" vertical="top"/>
    </xf>
    <xf numFmtId="49" fontId="0" fillId="7" borderId="0" xfId="0" applyNumberFormat="1" applyFill="1" applyAlignment="1">
      <alignment horizontal="left" vertical="top" wrapText="1"/>
    </xf>
    <xf numFmtId="0" fontId="0" fillId="10" borderId="0" xfId="0" applyFill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 wrapText="1"/>
    </xf>
    <xf numFmtId="0" fontId="3" fillId="8" borderId="2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5" xfId="0" applyFont="1" applyBorder="1" applyAlignment="1">
      <alignment horizontal="left" vertical="top"/>
    </xf>
    <xf numFmtId="0" fontId="3" fillId="0" borderId="4" xfId="0" applyFont="1" applyFill="1" applyBorder="1" applyAlignment="1">
      <alignment vertical="top"/>
    </xf>
    <xf numFmtId="0" fontId="3" fillId="8" borderId="3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3" fillId="11" borderId="1" xfId="0" applyFont="1" applyFill="1" applyBorder="1" applyAlignment="1">
      <alignment vertical="top"/>
    </xf>
    <xf numFmtId="0" fontId="3" fillId="11" borderId="2" xfId="0" applyFont="1" applyFill="1" applyBorder="1" applyAlignment="1">
      <alignment horizontal="left" vertical="top" wrapText="1"/>
    </xf>
    <xf numFmtId="0" fontId="3" fillId="11" borderId="3" xfId="0" applyFont="1" applyFill="1" applyBorder="1" applyAlignment="1">
      <alignment horizontal="left" vertical="top"/>
    </xf>
    <xf numFmtId="0" fontId="3" fillId="11" borderId="2" xfId="0" applyFont="1" applyFill="1" applyBorder="1" applyAlignment="1">
      <alignment horizontal="left" vertical="top"/>
    </xf>
    <xf numFmtId="0" fontId="3" fillId="11" borderId="2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vertical="top"/>
    </xf>
    <xf numFmtId="0" fontId="0" fillId="11" borderId="1" xfId="0" applyFill="1" applyBorder="1" applyAlignment="1">
      <alignment vertical="top"/>
    </xf>
    <xf numFmtId="0" fontId="0" fillId="11" borderId="2" xfId="0" applyFill="1" applyBorder="1" applyAlignment="1">
      <alignment vertical="top" wrapText="1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vertical="top"/>
    </xf>
    <xf numFmtId="0" fontId="0" fillId="11" borderId="3" xfId="0" applyFill="1" applyBorder="1" applyAlignment="1">
      <alignment vertical="top" wrapText="1"/>
    </xf>
    <xf numFmtId="0" fontId="0" fillId="14" borderId="0" xfId="0" applyFill="1" applyAlignment="1">
      <alignment horizontal="center" vertical="center"/>
    </xf>
    <xf numFmtId="0" fontId="0" fillId="14" borderId="0" xfId="0" applyFill="1" applyAlignment="1">
      <alignment horizontal="left" vertical="top"/>
    </xf>
    <xf numFmtId="49" fontId="0" fillId="14" borderId="0" xfId="0" applyNumberFormat="1" applyFill="1" applyAlignment="1">
      <alignment horizontal="left" vertical="top" wrapText="1"/>
    </xf>
    <xf numFmtId="0" fontId="0" fillId="10" borderId="0" xfId="0" applyFill="1" applyAlignment="1">
      <alignment horizontal="left" vertical="top" wrapText="1"/>
    </xf>
    <xf numFmtId="0" fontId="0" fillId="11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6" borderId="0" xfId="0" applyFill="1" applyAlignment="1">
      <alignment vertical="top"/>
    </xf>
    <xf numFmtId="0" fontId="0" fillId="16" borderId="0" xfId="0" applyFill="1" applyAlignment="1">
      <alignment vertical="top" wrapText="1"/>
    </xf>
    <xf numFmtId="0" fontId="0" fillId="13" borderId="0" xfId="0" applyFill="1" applyAlignment="1">
      <alignment horizontal="center" vertical="center"/>
    </xf>
    <xf numFmtId="0" fontId="0" fillId="13" borderId="0" xfId="0" applyFill="1" applyAlignment="1">
      <alignment vertical="top"/>
    </xf>
    <xf numFmtId="0" fontId="0" fillId="13" borderId="0" xfId="0" applyFill="1" applyAlignment="1">
      <alignment vertical="top" wrapText="1"/>
    </xf>
    <xf numFmtId="0" fontId="0" fillId="17" borderId="0" xfId="0" applyFill="1" applyAlignment="1">
      <alignment horizontal="center" vertical="center"/>
    </xf>
    <xf numFmtId="0" fontId="0" fillId="17" borderId="0" xfId="0" applyFill="1" applyAlignment="1">
      <alignment vertical="top"/>
    </xf>
    <xf numFmtId="0" fontId="0" fillId="17" borderId="0" xfId="0" applyFill="1" applyAlignment="1">
      <alignment vertical="top" wrapText="1"/>
    </xf>
    <xf numFmtId="0" fontId="0" fillId="8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6" fillId="10" borderId="0" xfId="0" applyFont="1" applyFill="1" applyAlignment="1">
      <alignment vertical="center"/>
    </xf>
    <xf numFmtId="0" fontId="0" fillId="10" borderId="0" xfId="0" applyFill="1"/>
    <xf numFmtId="0" fontId="0" fillId="10" borderId="0" xfId="0" applyFill="1" applyAlignment="1">
      <alignment vertical="top"/>
    </xf>
    <xf numFmtId="0" fontId="6" fillId="14" borderId="0" xfId="0" applyFont="1" applyFill="1" applyAlignment="1">
      <alignment vertical="center"/>
    </xf>
    <xf numFmtId="0" fontId="0" fillId="14" borderId="0" xfId="0" applyFill="1"/>
    <xf numFmtId="0" fontId="0" fillId="14" borderId="0" xfId="0" applyFill="1" applyAlignment="1">
      <alignment vertical="top"/>
    </xf>
    <xf numFmtId="0" fontId="6" fillId="9" borderId="0" xfId="0" applyFont="1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top"/>
    </xf>
    <xf numFmtId="0" fontId="6" fillId="7" borderId="0" xfId="0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vertical="top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8" borderId="0" xfId="0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" fillId="6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15" borderId="0" xfId="0" applyFill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16" borderId="0" xfId="0" applyFill="1" applyAlignment="1">
      <alignment horizontal="left" vertical="top"/>
    </xf>
    <xf numFmtId="0" fontId="0" fillId="13" borderId="0" xfId="0" applyFill="1" applyAlignment="1">
      <alignment horizontal="left" vertical="top"/>
    </xf>
    <xf numFmtId="0" fontId="0" fillId="17" borderId="0" xfId="0" applyFill="1" applyAlignment="1">
      <alignment horizontal="left" vertical="top"/>
    </xf>
    <xf numFmtId="0" fontId="0" fillId="14" borderId="0" xfId="0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9" borderId="0" xfId="0" applyFill="1" applyAlignment="1">
      <alignment horizontal="center" vertical="top"/>
    </xf>
    <xf numFmtId="0" fontId="0" fillId="10" borderId="0" xfId="0" applyFill="1" applyAlignment="1">
      <alignment horizontal="center" vertical="top"/>
    </xf>
    <xf numFmtId="0" fontId="0" fillId="16" borderId="0" xfId="0" applyFill="1" applyAlignment="1">
      <alignment horizontal="center" vertical="top"/>
    </xf>
    <xf numFmtId="0" fontId="0" fillId="13" borderId="0" xfId="0" applyFill="1" applyAlignment="1">
      <alignment horizontal="center" vertical="top"/>
    </xf>
    <xf numFmtId="0" fontId="0" fillId="17" borderId="0" xfId="0" applyFill="1" applyAlignment="1">
      <alignment horizontal="center" vertical="top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19" borderId="1" xfId="0" applyFont="1" applyFill="1" applyBorder="1" applyAlignment="1">
      <alignment horizontal="left"/>
    </xf>
    <xf numFmtId="0" fontId="0" fillId="19" borderId="3" xfId="0" applyFont="1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20" borderId="1" xfId="0" applyFont="1" applyFill="1" applyBorder="1" applyAlignment="1">
      <alignment horizontal="left"/>
    </xf>
    <xf numFmtId="0" fontId="0" fillId="20" borderId="3" xfId="0" applyFill="1" applyBorder="1" applyAlignment="1">
      <alignment horizontal="center"/>
    </xf>
    <xf numFmtId="17" fontId="0" fillId="0" borderId="0" xfId="0" applyNumberFormat="1"/>
    <xf numFmtId="0" fontId="0" fillId="19" borderId="1" xfId="0" applyFill="1" applyBorder="1"/>
    <xf numFmtId="164" fontId="0" fillId="19" borderId="7" xfId="1" applyNumberFormat="1" applyFont="1" applyFill="1" applyBorder="1"/>
    <xf numFmtId="164" fontId="0" fillId="19" borderId="8" xfId="1" applyNumberFormat="1" applyFont="1" applyFill="1" applyBorder="1"/>
    <xf numFmtId="164" fontId="0" fillId="7" borderId="7" xfId="1" applyNumberFormat="1" applyFont="1" applyFill="1" applyBorder="1"/>
    <xf numFmtId="0" fontId="0" fillId="7" borderId="7" xfId="0" applyFill="1" applyBorder="1" applyAlignment="1">
      <alignment horizontal="center"/>
    </xf>
    <xf numFmtId="0" fontId="0" fillId="7" borderId="7" xfId="0" applyFill="1" applyBorder="1"/>
    <xf numFmtId="0" fontId="1" fillId="19" borderId="6" xfId="0" applyFont="1" applyFill="1" applyBorder="1" applyAlignment="1">
      <alignment horizontal="center" vertical="top" wrapText="1"/>
    </xf>
    <xf numFmtId="164" fontId="0" fillId="9" borderId="7" xfId="1" applyNumberFormat="1" applyFont="1" applyFill="1" applyBorder="1"/>
    <xf numFmtId="0" fontId="0" fillId="9" borderId="7" xfId="0" applyFill="1" applyBorder="1" applyAlignment="1">
      <alignment horizontal="center"/>
    </xf>
    <xf numFmtId="0" fontId="0" fillId="9" borderId="7" xfId="0" applyFill="1" applyBorder="1"/>
    <xf numFmtId="164" fontId="0" fillId="9" borderId="8" xfId="1" applyNumberFormat="1" applyFont="1" applyFill="1" applyBorder="1"/>
    <xf numFmtId="0" fontId="0" fillId="9" borderId="8" xfId="0" applyFill="1" applyBorder="1" applyAlignment="1">
      <alignment horizontal="center"/>
    </xf>
    <xf numFmtId="0" fontId="0" fillId="9" borderId="8" xfId="0" applyFill="1" applyBorder="1"/>
    <xf numFmtId="0" fontId="1" fillId="14" borderId="6" xfId="0" applyFont="1" applyFill="1" applyBorder="1" applyAlignment="1">
      <alignment horizontal="center" vertical="top" wrapText="1"/>
    </xf>
    <xf numFmtId="0" fontId="1" fillId="14" borderId="6" xfId="0" applyFont="1" applyFill="1" applyBorder="1" applyAlignment="1">
      <alignment horizontal="left" vertical="top"/>
    </xf>
    <xf numFmtId="0" fontId="1" fillId="14" borderId="6" xfId="0" applyFont="1" applyFill="1" applyBorder="1" applyAlignment="1">
      <alignment horizontal="center" vertical="top"/>
    </xf>
    <xf numFmtId="17" fontId="0" fillId="14" borderId="7" xfId="0" applyNumberFormat="1" applyFill="1" applyBorder="1" applyAlignment="1">
      <alignment horizontal="left"/>
    </xf>
    <xf numFmtId="17" fontId="0" fillId="14" borderId="8" xfId="0" applyNumberFormat="1" applyFill="1" applyBorder="1" applyAlignment="1">
      <alignment horizontal="left"/>
    </xf>
    <xf numFmtId="0" fontId="0" fillId="19" borderId="3" xfId="0" applyNumberFormat="1" applyFill="1" applyBorder="1"/>
    <xf numFmtId="17" fontId="1" fillId="3" borderId="1" xfId="0" applyNumberFormat="1" applyFont="1" applyFill="1" applyBorder="1"/>
    <xf numFmtId="164" fontId="0" fillId="3" borderId="2" xfId="0" applyNumberFormat="1" applyFill="1" applyBorder="1"/>
    <xf numFmtId="164" fontId="0" fillId="3" borderId="3" xfId="0" applyNumberFormat="1" applyFill="1" applyBorder="1"/>
    <xf numFmtId="164" fontId="0" fillId="0" borderId="0" xfId="0" applyNumberFormat="1"/>
    <xf numFmtId="164" fontId="0" fillId="3" borderId="6" xfId="0" applyNumberFormat="1" applyFill="1" applyBorder="1"/>
    <xf numFmtId="164" fontId="0" fillId="7" borderId="8" xfId="1" applyNumberFormat="1" applyFont="1" applyFill="1" applyBorder="1"/>
  </cellXfs>
  <cellStyles count="2">
    <cellStyle name="Dezimal" xfId="1" builtinId="3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20</xdr:row>
      <xdr:rowOff>47625</xdr:rowOff>
    </xdr:from>
    <xdr:to>
      <xdr:col>4</xdr:col>
      <xdr:colOff>923925</xdr:colOff>
      <xdr:row>21</xdr:row>
      <xdr:rowOff>38100</xdr:rowOff>
    </xdr:to>
    <xdr:cxnSp macro="">
      <xdr:nvCxnSpPr>
        <xdr:cNvPr id="3" name="Gerade Verbindung mit Pfeil 2"/>
        <xdr:cNvCxnSpPr/>
      </xdr:nvCxnSpPr>
      <xdr:spPr>
        <a:xfrm>
          <a:off x="2876550" y="4048125"/>
          <a:ext cx="1076325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666751</xdr:colOff>
      <xdr:row>20</xdr:row>
      <xdr:rowOff>19050</xdr:rowOff>
    </xdr:from>
    <xdr:to>
      <xdr:col>5</xdr:col>
      <xdr:colOff>771528</xdr:colOff>
      <xdr:row>20</xdr:row>
      <xdr:rowOff>180975</xdr:rowOff>
    </xdr:to>
    <xdr:cxnSp macro="">
      <xdr:nvCxnSpPr>
        <xdr:cNvPr id="6" name="Gerade Verbindung mit Pfeil 5"/>
        <xdr:cNvCxnSpPr/>
      </xdr:nvCxnSpPr>
      <xdr:spPr>
        <a:xfrm rot="5400000">
          <a:off x="4667252" y="4048124"/>
          <a:ext cx="161925" cy="10477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20</xdr:row>
      <xdr:rowOff>38100</xdr:rowOff>
    </xdr:from>
    <xdr:to>
      <xdr:col>3</xdr:col>
      <xdr:colOff>581025</xdr:colOff>
      <xdr:row>21</xdr:row>
      <xdr:rowOff>9525</xdr:rowOff>
    </xdr:to>
    <xdr:cxnSp macro="">
      <xdr:nvCxnSpPr>
        <xdr:cNvPr id="2" name="Gerade Verbindung mit Pfeil 1"/>
        <xdr:cNvCxnSpPr/>
      </xdr:nvCxnSpPr>
      <xdr:spPr>
        <a:xfrm>
          <a:off x="2705100" y="4038600"/>
          <a:ext cx="285750" cy="161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20</xdr:row>
      <xdr:rowOff>47624</xdr:rowOff>
    </xdr:from>
    <xdr:to>
      <xdr:col>4</xdr:col>
      <xdr:colOff>666752</xdr:colOff>
      <xdr:row>20</xdr:row>
      <xdr:rowOff>171449</xdr:rowOff>
    </xdr:to>
    <xdr:cxnSp macro="">
      <xdr:nvCxnSpPr>
        <xdr:cNvPr id="5" name="Gerade Verbindung mit Pfeil 4"/>
        <xdr:cNvCxnSpPr/>
      </xdr:nvCxnSpPr>
      <xdr:spPr>
        <a:xfrm rot="10800000" flipV="1">
          <a:off x="3571875" y="4048124"/>
          <a:ext cx="133352" cy="123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20</xdr:row>
      <xdr:rowOff>38100</xdr:rowOff>
    </xdr:from>
    <xdr:to>
      <xdr:col>3</xdr:col>
      <xdr:colOff>581025</xdr:colOff>
      <xdr:row>21</xdr:row>
      <xdr:rowOff>9525</xdr:rowOff>
    </xdr:to>
    <xdr:cxnSp macro="">
      <xdr:nvCxnSpPr>
        <xdr:cNvPr id="2" name="Gerade Verbindung mit Pfeil 1"/>
        <xdr:cNvCxnSpPr/>
      </xdr:nvCxnSpPr>
      <xdr:spPr>
        <a:xfrm>
          <a:off x="2705100" y="4038600"/>
          <a:ext cx="285750" cy="161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20</xdr:row>
      <xdr:rowOff>47624</xdr:rowOff>
    </xdr:from>
    <xdr:to>
      <xdr:col>4</xdr:col>
      <xdr:colOff>666752</xdr:colOff>
      <xdr:row>20</xdr:row>
      <xdr:rowOff>171449</xdr:rowOff>
    </xdr:to>
    <xdr:cxnSp macro="">
      <xdr:nvCxnSpPr>
        <xdr:cNvPr id="3" name="Gerade Verbindung mit Pfeil 2"/>
        <xdr:cNvCxnSpPr/>
      </xdr:nvCxnSpPr>
      <xdr:spPr>
        <a:xfrm rot="10800000" flipV="1">
          <a:off x="3571875" y="4048124"/>
          <a:ext cx="133352" cy="123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43"/>
  <sheetViews>
    <sheetView workbookViewId="0">
      <selection activeCell="I19" sqref="I19"/>
    </sheetView>
  </sheetViews>
  <sheetFormatPr baseColWidth="10" defaultRowHeight="15"/>
  <cols>
    <col min="1" max="1" width="4.7109375" customWidth="1"/>
    <col min="2" max="2" width="38.28515625" bestFit="1" customWidth="1"/>
    <col min="3" max="3" width="84" bestFit="1" customWidth="1"/>
    <col min="4" max="4" width="9.28515625" style="89" customWidth="1"/>
    <col min="5" max="5" width="8.85546875" style="89" customWidth="1"/>
    <col min="6" max="6" width="9.5703125" style="3" customWidth="1"/>
    <col min="7" max="7" width="4.7109375" customWidth="1"/>
    <col min="8" max="8" width="9.42578125" customWidth="1"/>
    <col min="9" max="9" width="7.140625" customWidth="1"/>
    <col min="10" max="10" width="50.7109375" bestFit="1" customWidth="1"/>
  </cols>
  <sheetData>
    <row r="2" spans="2:11" s="46" customFormat="1" ht="20.100000000000001" customHeight="1">
      <c r="B2" s="90" t="s">
        <v>0</v>
      </c>
      <c r="C2" s="90" t="s">
        <v>76</v>
      </c>
      <c r="D2" s="7" t="s">
        <v>1</v>
      </c>
      <c r="E2" s="7" t="s">
        <v>143</v>
      </c>
      <c r="F2" s="91" t="s">
        <v>51</v>
      </c>
      <c r="H2" s="90" t="s">
        <v>12</v>
      </c>
      <c r="I2" s="5"/>
    </row>
    <row r="3" spans="2:11" s="46" customFormat="1" ht="20.100000000000001" customHeight="1">
      <c r="B3" s="46" t="s">
        <v>5</v>
      </c>
      <c r="C3" s="46" t="s">
        <v>141</v>
      </c>
      <c r="D3" s="92">
        <v>1</v>
      </c>
      <c r="E3" s="93">
        <v>2</v>
      </c>
      <c r="F3" s="43">
        <v>1</v>
      </c>
      <c r="H3" s="46" t="s">
        <v>13</v>
      </c>
      <c r="I3" s="95">
        <v>1</v>
      </c>
      <c r="J3" s="96" t="s">
        <v>74</v>
      </c>
    </row>
    <row r="4" spans="2:11" s="46" customFormat="1" ht="20.100000000000001" customHeight="1">
      <c r="B4" s="94" t="s">
        <v>4</v>
      </c>
      <c r="C4" s="94" t="s">
        <v>80</v>
      </c>
      <c r="D4" s="92">
        <v>1</v>
      </c>
      <c r="E4" s="93">
        <v>2</v>
      </c>
      <c r="F4" s="43">
        <v>1</v>
      </c>
      <c r="I4" s="98">
        <v>2</v>
      </c>
      <c r="J4" s="99" t="s">
        <v>75</v>
      </c>
    </row>
    <row r="5" spans="2:11" s="46" customFormat="1" ht="20.100000000000001" customHeight="1">
      <c r="B5" s="46" t="s">
        <v>2</v>
      </c>
      <c r="C5" s="46" t="s">
        <v>78</v>
      </c>
      <c r="D5" s="92">
        <v>1</v>
      </c>
      <c r="E5" s="93">
        <v>2</v>
      </c>
      <c r="F5" s="58">
        <v>0</v>
      </c>
      <c r="I5" s="100">
        <v>3</v>
      </c>
      <c r="J5" s="101" t="s">
        <v>142</v>
      </c>
    </row>
    <row r="6" spans="2:11" s="46" customFormat="1" ht="20.100000000000001" customHeight="1">
      <c r="B6" s="94" t="s">
        <v>73</v>
      </c>
      <c r="C6" s="94" t="s">
        <v>87</v>
      </c>
      <c r="D6" s="92">
        <v>1</v>
      </c>
      <c r="E6" s="97">
        <v>3</v>
      </c>
      <c r="F6" s="58">
        <v>0</v>
      </c>
      <c r="H6" s="102"/>
      <c r="I6" s="103"/>
      <c r="J6" s="102"/>
    </row>
    <row r="7" spans="2:11" s="46" customFormat="1" ht="20.100000000000001" customHeight="1">
      <c r="B7" s="46" t="s">
        <v>19</v>
      </c>
      <c r="C7" s="46" t="s">
        <v>88</v>
      </c>
      <c r="D7" s="92">
        <v>1</v>
      </c>
      <c r="E7" s="97">
        <v>1</v>
      </c>
      <c r="F7" s="58">
        <v>0</v>
      </c>
      <c r="I7" s="5"/>
    </row>
    <row r="8" spans="2:11" s="46" customFormat="1" ht="20.100000000000001" customHeight="1">
      <c r="B8" s="94" t="s">
        <v>18</v>
      </c>
      <c r="C8" s="94" t="s">
        <v>89</v>
      </c>
      <c r="D8" s="92">
        <v>1</v>
      </c>
      <c r="E8" s="97">
        <v>1</v>
      </c>
      <c r="F8" s="43">
        <v>1</v>
      </c>
      <c r="H8" s="46" t="s">
        <v>144</v>
      </c>
      <c r="I8" s="104">
        <v>1</v>
      </c>
      <c r="J8" s="105" t="s">
        <v>15</v>
      </c>
      <c r="K8" s="102"/>
    </row>
    <row r="9" spans="2:11" s="46" customFormat="1" ht="20.100000000000001" customHeight="1">
      <c r="B9" s="46" t="s">
        <v>3</v>
      </c>
      <c r="C9" s="46" t="s">
        <v>79</v>
      </c>
      <c r="D9" s="92">
        <v>1</v>
      </c>
      <c r="E9" s="97">
        <v>1</v>
      </c>
      <c r="F9" s="43">
        <v>1</v>
      </c>
      <c r="I9" s="64">
        <v>2</v>
      </c>
      <c r="J9" s="106" t="s">
        <v>17</v>
      </c>
    </row>
    <row r="10" spans="2:11" s="46" customFormat="1" ht="20.100000000000001" customHeight="1">
      <c r="B10" s="94" t="s">
        <v>20</v>
      </c>
      <c r="C10" s="94" t="s">
        <v>81</v>
      </c>
      <c r="D10" s="92">
        <v>1</v>
      </c>
      <c r="E10" s="97">
        <v>1</v>
      </c>
      <c r="F10" s="43">
        <v>1</v>
      </c>
      <c r="I10" s="63">
        <v>3</v>
      </c>
      <c r="J10" s="107" t="s">
        <v>16</v>
      </c>
    </row>
    <row r="11" spans="2:11" s="46" customFormat="1" ht="20.100000000000001" customHeight="1">
      <c r="B11" s="46" t="s">
        <v>21</v>
      </c>
      <c r="C11" s="46" t="s">
        <v>82</v>
      </c>
      <c r="D11" s="92">
        <v>1</v>
      </c>
      <c r="E11" s="97">
        <v>1</v>
      </c>
      <c r="F11" s="43">
        <v>1</v>
      </c>
      <c r="H11" s="102"/>
      <c r="I11" s="103"/>
      <c r="J11" s="102"/>
    </row>
    <row r="12" spans="2:11" s="46" customFormat="1" ht="20.100000000000001" customHeight="1">
      <c r="B12" s="94" t="s">
        <v>117</v>
      </c>
      <c r="C12" s="94" t="s">
        <v>119</v>
      </c>
      <c r="D12" s="92">
        <v>1</v>
      </c>
      <c r="E12" s="97">
        <v>1</v>
      </c>
      <c r="F12" s="44">
        <v>2</v>
      </c>
      <c r="H12" s="102"/>
      <c r="I12" s="103"/>
      <c r="J12" s="102"/>
    </row>
    <row r="13" spans="2:11" s="46" customFormat="1" ht="20.100000000000001" customHeight="1">
      <c r="B13" s="46" t="s">
        <v>118</v>
      </c>
      <c r="C13" s="46" t="s">
        <v>120</v>
      </c>
      <c r="D13" s="92">
        <v>1</v>
      </c>
      <c r="E13" s="97">
        <v>1</v>
      </c>
      <c r="F13" s="62">
        <v>4</v>
      </c>
      <c r="I13" s="103"/>
      <c r="J13" s="102"/>
    </row>
    <row r="14" spans="2:11" s="46" customFormat="1" ht="20.100000000000001" customHeight="1">
      <c r="B14" s="94" t="s">
        <v>22</v>
      </c>
      <c r="C14" s="94" t="s">
        <v>83</v>
      </c>
      <c r="D14" s="92">
        <v>1</v>
      </c>
      <c r="E14" s="97">
        <v>1</v>
      </c>
      <c r="F14" s="44">
        <v>2</v>
      </c>
      <c r="H14" s="102"/>
      <c r="I14" s="103"/>
      <c r="J14" s="102"/>
      <c r="K14" s="102"/>
    </row>
    <row r="15" spans="2:11" s="46" customFormat="1" ht="20.100000000000001" customHeight="1">
      <c r="B15" s="46" t="s">
        <v>23</v>
      </c>
      <c r="C15" s="46" t="s">
        <v>86</v>
      </c>
      <c r="D15" s="92">
        <v>1</v>
      </c>
      <c r="E15" s="97">
        <v>1</v>
      </c>
      <c r="F15" s="44">
        <v>2</v>
      </c>
    </row>
    <row r="16" spans="2:11" s="46" customFormat="1" ht="20.100000000000001" customHeight="1">
      <c r="B16" s="94" t="s">
        <v>137</v>
      </c>
      <c r="C16" s="94" t="s">
        <v>138</v>
      </c>
      <c r="D16" s="108">
        <v>2</v>
      </c>
      <c r="E16" s="97">
        <v>1</v>
      </c>
      <c r="F16" s="44">
        <v>2</v>
      </c>
    </row>
    <row r="17" spans="2:6" s="46" customFormat="1" ht="20.100000000000001" customHeight="1">
      <c r="B17" s="46" t="s">
        <v>6</v>
      </c>
      <c r="C17" s="46" t="s">
        <v>91</v>
      </c>
      <c r="D17" s="108">
        <v>2</v>
      </c>
      <c r="E17" s="97">
        <v>1</v>
      </c>
      <c r="F17" s="62">
        <v>4</v>
      </c>
    </row>
    <row r="18" spans="2:6" s="46" customFormat="1" ht="20.100000000000001" customHeight="1">
      <c r="B18" s="94" t="s">
        <v>7</v>
      </c>
      <c r="C18" s="94" t="s">
        <v>90</v>
      </c>
      <c r="D18" s="108">
        <v>2</v>
      </c>
      <c r="E18" s="109">
        <v>3</v>
      </c>
      <c r="F18" s="62">
        <v>4</v>
      </c>
    </row>
    <row r="19" spans="2:6" s="46" customFormat="1" ht="20.100000000000001" customHeight="1">
      <c r="B19" s="46" t="s">
        <v>8</v>
      </c>
      <c r="C19" s="46" t="s">
        <v>92</v>
      </c>
      <c r="D19" s="108">
        <v>2</v>
      </c>
      <c r="E19" s="109">
        <v>3</v>
      </c>
      <c r="F19" s="62">
        <v>4</v>
      </c>
    </row>
    <row r="20" spans="2:6" s="46" customFormat="1" ht="20.100000000000001" customHeight="1">
      <c r="B20" s="94" t="s">
        <v>9</v>
      </c>
      <c r="C20" s="94" t="s">
        <v>93</v>
      </c>
      <c r="D20" s="108">
        <v>2</v>
      </c>
      <c r="E20" s="109">
        <v>3</v>
      </c>
      <c r="F20" s="62">
        <v>4</v>
      </c>
    </row>
    <row r="21" spans="2:6" s="46" customFormat="1" ht="20.100000000000001" customHeight="1">
      <c r="B21" s="46" t="s">
        <v>10</v>
      </c>
      <c r="C21" s="46" t="s">
        <v>94</v>
      </c>
      <c r="D21" s="108">
        <v>2</v>
      </c>
      <c r="E21" s="109">
        <v>3</v>
      </c>
      <c r="F21" s="62">
        <v>4</v>
      </c>
    </row>
    <row r="22" spans="2:6" s="46" customFormat="1" ht="20.100000000000001" customHeight="1">
      <c r="B22" s="94" t="s">
        <v>11</v>
      </c>
      <c r="C22" s="94" t="s">
        <v>95</v>
      </c>
      <c r="D22" s="108">
        <v>2</v>
      </c>
      <c r="E22" s="109">
        <v>3</v>
      </c>
      <c r="F22" s="62">
        <v>4</v>
      </c>
    </row>
    <row r="23" spans="2:6" s="46" customFormat="1" ht="20.100000000000001" customHeight="1">
      <c r="B23" s="46" t="s">
        <v>96</v>
      </c>
      <c r="C23" s="46" t="s">
        <v>97</v>
      </c>
      <c r="D23" s="108">
        <v>2</v>
      </c>
      <c r="E23" s="93">
        <v>2</v>
      </c>
      <c r="F23" s="62">
        <v>4</v>
      </c>
    </row>
    <row r="24" spans="2:6" s="46" customFormat="1" ht="20.100000000000001" customHeight="1">
      <c r="B24" s="94" t="s">
        <v>14</v>
      </c>
      <c r="C24" s="94" t="s">
        <v>98</v>
      </c>
      <c r="D24" s="108">
        <v>2</v>
      </c>
      <c r="E24" s="97">
        <v>1</v>
      </c>
      <c r="F24" s="45">
        <v>3</v>
      </c>
    </row>
    <row r="25" spans="2:6" s="46" customFormat="1" ht="20.100000000000001" customHeight="1">
      <c r="B25" s="46" t="s">
        <v>68</v>
      </c>
      <c r="C25" s="46" t="s">
        <v>99</v>
      </c>
      <c r="D25" s="108">
        <v>2</v>
      </c>
      <c r="E25" s="97">
        <v>1</v>
      </c>
      <c r="F25" s="45">
        <v>3</v>
      </c>
    </row>
    <row r="26" spans="2:6" s="46" customFormat="1" ht="20.100000000000001" customHeight="1">
      <c r="B26" s="94" t="s">
        <v>124</v>
      </c>
      <c r="C26" s="94" t="s">
        <v>100</v>
      </c>
      <c r="D26" s="110">
        <v>3</v>
      </c>
      <c r="E26" s="93">
        <v>2</v>
      </c>
      <c r="F26" s="5">
        <v>6</v>
      </c>
    </row>
    <row r="27" spans="2:6" s="46" customFormat="1" ht="20.100000000000001" customHeight="1">
      <c r="B27" s="46" t="s">
        <v>77</v>
      </c>
      <c r="C27" s="46" t="s">
        <v>101</v>
      </c>
      <c r="D27" s="110">
        <v>3</v>
      </c>
      <c r="E27" s="93">
        <v>2</v>
      </c>
      <c r="F27" s="62">
        <v>4</v>
      </c>
    </row>
    <row r="28" spans="2:6" s="46" customFormat="1" ht="20.100000000000001" customHeight="1">
      <c r="B28" s="94" t="s">
        <v>102</v>
      </c>
      <c r="C28" s="94" t="s">
        <v>103</v>
      </c>
      <c r="D28" s="110">
        <v>3</v>
      </c>
      <c r="E28" s="97">
        <v>1</v>
      </c>
      <c r="F28" s="74">
        <v>5</v>
      </c>
    </row>
    <row r="29" spans="2:6" s="46" customFormat="1" ht="20.100000000000001" customHeight="1">
      <c r="B29" s="46" t="s">
        <v>104</v>
      </c>
      <c r="C29" s="46" t="s">
        <v>105</v>
      </c>
      <c r="D29" s="110">
        <v>3</v>
      </c>
      <c r="E29" s="97">
        <v>1</v>
      </c>
      <c r="F29" s="74">
        <v>5</v>
      </c>
    </row>
    <row r="30" spans="2:6" s="46" customFormat="1" ht="20.100000000000001" customHeight="1">
      <c r="B30" s="94" t="s">
        <v>67</v>
      </c>
      <c r="C30" s="94" t="s">
        <v>106</v>
      </c>
      <c r="D30" s="110">
        <v>3</v>
      </c>
      <c r="E30" s="93">
        <v>2</v>
      </c>
      <c r="F30" s="74">
        <v>5</v>
      </c>
    </row>
    <row r="31" spans="2:6" s="46" customFormat="1" ht="20.100000000000001" customHeight="1">
      <c r="B31" s="102" t="s">
        <v>70</v>
      </c>
      <c r="C31" s="102" t="s">
        <v>107</v>
      </c>
      <c r="D31" s="110">
        <v>3</v>
      </c>
      <c r="E31" s="93">
        <v>2</v>
      </c>
      <c r="F31" s="75">
        <v>6</v>
      </c>
    </row>
    <row r="32" spans="2:6" s="46" customFormat="1" ht="20.100000000000001" customHeight="1">
      <c r="B32" s="94" t="s">
        <v>108</v>
      </c>
      <c r="C32" s="94" t="s">
        <v>109</v>
      </c>
      <c r="D32" s="110">
        <v>3</v>
      </c>
      <c r="E32" s="93">
        <v>2</v>
      </c>
      <c r="F32" s="75">
        <v>6</v>
      </c>
    </row>
    <row r="33" spans="2:7" s="46" customFormat="1" ht="20.100000000000001" customHeight="1">
      <c r="B33" s="102" t="s">
        <v>71</v>
      </c>
      <c r="C33" s="102" t="s">
        <v>110</v>
      </c>
      <c r="D33" s="110">
        <v>3</v>
      </c>
      <c r="E33" s="93">
        <v>2</v>
      </c>
      <c r="F33" s="75">
        <v>6</v>
      </c>
    </row>
    <row r="34" spans="2:7" s="46" customFormat="1" ht="20.100000000000001" customHeight="1">
      <c r="B34" s="94" t="s">
        <v>72</v>
      </c>
      <c r="C34" s="94" t="s">
        <v>111</v>
      </c>
      <c r="D34" s="110">
        <v>3</v>
      </c>
      <c r="E34" s="93">
        <v>2</v>
      </c>
      <c r="F34" s="75">
        <v>6</v>
      </c>
    </row>
    <row r="35" spans="2:7" s="46" customFormat="1" ht="20.100000000000001" customHeight="1">
      <c r="B35" s="102" t="s">
        <v>134</v>
      </c>
      <c r="C35" s="102" t="s">
        <v>135</v>
      </c>
      <c r="D35" s="110">
        <v>3</v>
      </c>
      <c r="E35" s="109">
        <v>3</v>
      </c>
      <c r="F35" s="75">
        <v>6</v>
      </c>
      <c r="G35" s="5"/>
    </row>
    <row r="36" spans="2:7" s="46" customFormat="1" ht="20.100000000000001" customHeight="1">
      <c r="B36" s="102"/>
      <c r="C36" s="102"/>
      <c r="D36" s="6"/>
      <c r="E36" s="6"/>
      <c r="F36" s="5"/>
    </row>
    <row r="37" spans="2:7" s="46" customFormat="1" ht="20.100000000000001" customHeight="1">
      <c r="B37" s="102"/>
      <c r="C37" s="102"/>
      <c r="D37" s="6"/>
      <c r="E37" s="6"/>
      <c r="F37" s="5"/>
    </row>
    <row r="38" spans="2:7" s="46" customFormat="1" ht="20.100000000000001" customHeight="1">
      <c r="B38" s="102"/>
      <c r="C38" s="102"/>
      <c r="D38" s="6"/>
      <c r="E38" s="6"/>
      <c r="F38" s="5"/>
    </row>
    <row r="39" spans="2:7" s="46" customFormat="1" ht="20.100000000000001" customHeight="1">
      <c r="D39" s="92"/>
      <c r="E39" s="97"/>
      <c r="F39" s="5"/>
    </row>
    <row r="40" spans="2:7" s="46" customFormat="1" ht="20.100000000000001" customHeight="1">
      <c r="D40" s="92"/>
      <c r="E40" s="97"/>
      <c r="F40" s="5"/>
    </row>
    <row r="41" spans="2:7">
      <c r="B41" s="1"/>
      <c r="C41" s="1"/>
      <c r="D41" s="88"/>
      <c r="E41" s="88"/>
    </row>
    <row r="42" spans="2:7">
      <c r="B42" s="1"/>
      <c r="C42" s="1"/>
      <c r="D42" s="88"/>
      <c r="E42" s="88"/>
    </row>
    <row r="43" spans="2:7">
      <c r="B43" s="1"/>
      <c r="C43" s="1"/>
      <c r="D43" s="88"/>
      <c r="E43" s="88"/>
    </row>
  </sheetData>
  <sortState ref="B3:E44">
    <sortCondition ref="D1"/>
  </sortState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H22"/>
  <sheetViews>
    <sheetView workbookViewId="0">
      <selection activeCell="C6" sqref="C6"/>
    </sheetView>
  </sheetViews>
  <sheetFormatPr baseColWidth="10" defaultRowHeight="15"/>
  <cols>
    <col min="2" max="2" width="7.85546875" bestFit="1" customWidth="1"/>
    <col min="3" max="3" width="16.85546875" customWidth="1"/>
    <col min="4" max="4" width="13" bestFit="1" customWidth="1"/>
    <col min="5" max="5" width="14.28515625" bestFit="1" customWidth="1"/>
    <col min="6" max="6" width="10.140625" bestFit="1" customWidth="1"/>
    <col min="7" max="7" width="9.140625" bestFit="1" customWidth="1"/>
    <col min="8" max="8" width="28.140625" bestFit="1" customWidth="1"/>
  </cols>
  <sheetData>
    <row r="2" spans="2:8" ht="30">
      <c r="B2" s="144" t="s">
        <v>161</v>
      </c>
      <c r="C2" s="142" t="s">
        <v>166</v>
      </c>
      <c r="D2" s="142" t="s">
        <v>167</v>
      </c>
      <c r="E2" s="142" t="s">
        <v>182</v>
      </c>
      <c r="F2" s="135" t="s">
        <v>170</v>
      </c>
      <c r="G2" s="142" t="s">
        <v>163</v>
      </c>
      <c r="H2" s="143" t="s">
        <v>162</v>
      </c>
    </row>
    <row r="3" spans="2:8">
      <c r="B3" s="145">
        <v>39692</v>
      </c>
      <c r="C3" s="132">
        <v>2500</v>
      </c>
      <c r="D3" s="132">
        <v>2500</v>
      </c>
      <c r="E3" s="132">
        <v>0</v>
      </c>
      <c r="F3" s="130">
        <v>0</v>
      </c>
      <c r="G3" s="133">
        <v>0</v>
      </c>
      <c r="H3" s="134"/>
    </row>
    <row r="4" spans="2:8">
      <c r="B4" s="145">
        <v>39722</v>
      </c>
      <c r="C4" s="136">
        <v>10000</v>
      </c>
      <c r="D4" s="136">
        <v>3000</v>
      </c>
      <c r="E4" s="132">
        <v>0</v>
      </c>
      <c r="F4" s="130">
        <f t="shared" ref="F4:F18" si="0">F3+C4-D4-E4</f>
        <v>7000</v>
      </c>
      <c r="G4" s="137">
        <v>1</v>
      </c>
      <c r="H4" s="138"/>
    </row>
    <row r="5" spans="2:8">
      <c r="B5" s="145">
        <v>39753</v>
      </c>
      <c r="C5" s="132">
        <v>9000</v>
      </c>
      <c r="D5" s="132">
        <v>5000</v>
      </c>
      <c r="E5" s="132">
        <v>0</v>
      </c>
      <c r="F5" s="130">
        <f t="shared" si="0"/>
        <v>11000</v>
      </c>
      <c r="G5" s="133">
        <v>2</v>
      </c>
      <c r="H5" s="134" t="s">
        <v>164</v>
      </c>
    </row>
    <row r="6" spans="2:8">
      <c r="B6" s="145">
        <v>39783</v>
      </c>
      <c r="C6" s="136">
        <v>5000</v>
      </c>
      <c r="D6" s="136">
        <v>5000</v>
      </c>
      <c r="E6" s="132">
        <v>0</v>
      </c>
      <c r="F6" s="130">
        <f t="shared" si="0"/>
        <v>11000</v>
      </c>
      <c r="G6" s="137" t="s">
        <v>169</v>
      </c>
      <c r="H6" s="138" t="s">
        <v>165</v>
      </c>
    </row>
    <row r="7" spans="2:8">
      <c r="B7" s="145">
        <v>39814</v>
      </c>
      <c r="C7" s="132">
        <v>2000</v>
      </c>
      <c r="D7" s="132">
        <v>6700</v>
      </c>
      <c r="E7" s="132">
        <v>0</v>
      </c>
      <c r="F7" s="130">
        <f t="shared" si="0"/>
        <v>6300</v>
      </c>
      <c r="G7" s="133"/>
      <c r="H7" s="134" t="s">
        <v>178</v>
      </c>
    </row>
    <row r="8" spans="2:8">
      <c r="B8" s="145">
        <v>39845</v>
      </c>
      <c r="C8" s="136">
        <v>10000</v>
      </c>
      <c r="D8" s="132">
        <v>6700</v>
      </c>
      <c r="E8" s="132">
        <v>0</v>
      </c>
      <c r="F8" s="130">
        <f t="shared" si="0"/>
        <v>9600</v>
      </c>
      <c r="G8" s="137">
        <v>3</v>
      </c>
      <c r="H8" s="138" t="s">
        <v>175</v>
      </c>
    </row>
    <row r="9" spans="2:8">
      <c r="B9" s="145">
        <v>39873</v>
      </c>
      <c r="C9" s="132">
        <v>5000</v>
      </c>
      <c r="D9" s="132">
        <v>6700</v>
      </c>
      <c r="E9" s="132">
        <v>0</v>
      </c>
      <c r="F9" s="130">
        <f t="shared" si="0"/>
        <v>7900</v>
      </c>
      <c r="G9" s="133" t="s">
        <v>171</v>
      </c>
      <c r="H9" s="134" t="s">
        <v>177</v>
      </c>
    </row>
    <row r="10" spans="2:8">
      <c r="B10" s="145">
        <v>39904</v>
      </c>
      <c r="C10" s="136">
        <v>2000</v>
      </c>
      <c r="D10" s="132">
        <v>6700</v>
      </c>
      <c r="E10" s="132">
        <v>0</v>
      </c>
      <c r="F10" s="130">
        <f t="shared" si="0"/>
        <v>3200</v>
      </c>
      <c r="G10" s="137"/>
      <c r="H10" s="138" t="s">
        <v>178</v>
      </c>
    </row>
    <row r="11" spans="2:8">
      <c r="B11" s="145">
        <v>39934</v>
      </c>
      <c r="C11" s="132">
        <v>10000</v>
      </c>
      <c r="D11" s="132">
        <v>6700</v>
      </c>
      <c r="E11" s="132">
        <v>0</v>
      </c>
      <c r="F11" s="130">
        <f t="shared" si="0"/>
        <v>6500</v>
      </c>
      <c r="G11" s="133">
        <v>4</v>
      </c>
      <c r="H11" s="134" t="s">
        <v>175</v>
      </c>
    </row>
    <row r="12" spans="2:8">
      <c r="B12" s="145">
        <v>39965</v>
      </c>
      <c r="C12" s="136">
        <v>5000</v>
      </c>
      <c r="D12" s="132">
        <v>6700</v>
      </c>
      <c r="E12" s="132">
        <v>0</v>
      </c>
      <c r="F12" s="130">
        <f t="shared" si="0"/>
        <v>4800</v>
      </c>
      <c r="G12" s="137" t="s">
        <v>172</v>
      </c>
      <c r="H12" s="138" t="s">
        <v>177</v>
      </c>
    </row>
    <row r="13" spans="2:8">
      <c r="B13" s="145">
        <v>39995</v>
      </c>
      <c r="C13" s="132">
        <v>2000</v>
      </c>
      <c r="D13" s="132">
        <v>6700</v>
      </c>
      <c r="E13" s="132">
        <v>0</v>
      </c>
      <c r="F13" s="130">
        <f t="shared" si="0"/>
        <v>100</v>
      </c>
      <c r="G13" s="133"/>
      <c r="H13" s="134" t="s">
        <v>178</v>
      </c>
    </row>
    <row r="14" spans="2:8">
      <c r="B14" s="145">
        <v>40026</v>
      </c>
      <c r="C14" s="136">
        <v>10000</v>
      </c>
      <c r="D14" s="132">
        <v>6700</v>
      </c>
      <c r="E14" s="132">
        <v>0</v>
      </c>
      <c r="F14" s="130">
        <f t="shared" si="0"/>
        <v>3400</v>
      </c>
      <c r="G14" s="137">
        <v>5</v>
      </c>
      <c r="H14" s="138" t="s">
        <v>175</v>
      </c>
    </row>
    <row r="15" spans="2:8">
      <c r="B15" s="145">
        <v>40057</v>
      </c>
      <c r="C15" s="132">
        <v>5000</v>
      </c>
      <c r="D15" s="132">
        <v>6700</v>
      </c>
      <c r="E15" s="132">
        <v>0</v>
      </c>
      <c r="F15" s="130">
        <f t="shared" si="0"/>
        <v>1700</v>
      </c>
      <c r="G15" s="133" t="s">
        <v>173</v>
      </c>
      <c r="H15" s="134" t="s">
        <v>177</v>
      </c>
    </row>
    <row r="16" spans="2:8">
      <c r="B16" s="145">
        <v>40087</v>
      </c>
      <c r="C16" s="136">
        <v>2000</v>
      </c>
      <c r="D16" s="132">
        <v>6700</v>
      </c>
      <c r="E16" s="132">
        <v>0</v>
      </c>
      <c r="F16" s="130">
        <f t="shared" si="0"/>
        <v>-3000</v>
      </c>
      <c r="G16" s="137"/>
      <c r="H16" s="138" t="s">
        <v>178</v>
      </c>
    </row>
    <row r="17" spans="2:8">
      <c r="B17" s="145">
        <v>40118</v>
      </c>
      <c r="C17" s="132">
        <v>10000</v>
      </c>
      <c r="D17" s="132">
        <v>6700</v>
      </c>
      <c r="E17" s="132">
        <v>0</v>
      </c>
      <c r="F17" s="130">
        <f t="shared" si="0"/>
        <v>300</v>
      </c>
      <c r="G17" s="133">
        <v>6</v>
      </c>
      <c r="H17" s="134" t="s">
        <v>175</v>
      </c>
    </row>
    <row r="18" spans="2:8">
      <c r="B18" s="146">
        <v>40148</v>
      </c>
      <c r="C18" s="139">
        <v>5000</v>
      </c>
      <c r="D18" s="132">
        <v>6700</v>
      </c>
      <c r="E18" s="153">
        <v>0</v>
      </c>
      <c r="F18" s="131">
        <f t="shared" si="0"/>
        <v>-1400</v>
      </c>
      <c r="G18" s="140" t="s">
        <v>174</v>
      </c>
      <c r="H18" s="141" t="s">
        <v>177</v>
      </c>
    </row>
    <row r="19" spans="2:8">
      <c r="B19" s="128"/>
    </row>
    <row r="20" spans="2:8">
      <c r="B20" s="148" t="s">
        <v>29</v>
      </c>
      <c r="C20" s="149">
        <f>SUM(C3:C18)</f>
        <v>94500</v>
      </c>
      <c r="D20" s="149">
        <f t="shared" ref="D20:E20" si="1">SUM(D3:D18)</f>
        <v>95900</v>
      </c>
      <c r="E20" s="150">
        <f t="shared" si="1"/>
        <v>0</v>
      </c>
    </row>
    <row r="22" spans="2:8">
      <c r="E22" s="152">
        <f>E20+D20</f>
        <v>95900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2:H18"/>
  <sheetViews>
    <sheetView workbookViewId="0">
      <selection activeCell="D7" sqref="D7"/>
    </sheetView>
  </sheetViews>
  <sheetFormatPr baseColWidth="10" defaultRowHeight="15"/>
  <cols>
    <col min="2" max="2" width="7" bestFit="1" customWidth="1"/>
    <col min="3" max="3" width="16.85546875" bestFit="1" customWidth="1"/>
    <col min="4" max="4" width="13" bestFit="1" customWidth="1"/>
    <col min="5" max="5" width="14.28515625" bestFit="1" customWidth="1"/>
    <col min="6" max="6" width="10.140625" bestFit="1" customWidth="1"/>
    <col min="7" max="7" width="9.140625" bestFit="1" customWidth="1"/>
    <col min="8" max="8" width="24" bestFit="1" customWidth="1"/>
  </cols>
  <sheetData>
    <row r="2" spans="2:8" ht="30">
      <c r="B2" s="144" t="s">
        <v>161</v>
      </c>
      <c r="C2" s="142" t="s">
        <v>166</v>
      </c>
      <c r="D2" s="142" t="s">
        <v>167</v>
      </c>
      <c r="E2" s="142" t="s">
        <v>182</v>
      </c>
      <c r="F2" s="135" t="s">
        <v>170</v>
      </c>
      <c r="G2" s="142" t="s">
        <v>163</v>
      </c>
      <c r="H2" s="143" t="s">
        <v>162</v>
      </c>
    </row>
    <row r="3" spans="2:8">
      <c r="B3" s="145">
        <v>39692</v>
      </c>
      <c r="C3" s="132">
        <v>2500</v>
      </c>
      <c r="D3" s="151">
        <v>5000</v>
      </c>
      <c r="E3" s="132">
        <v>0</v>
      </c>
      <c r="F3" s="130">
        <f>C3-D3</f>
        <v>-2500</v>
      </c>
      <c r="G3" s="133">
        <v>0</v>
      </c>
      <c r="H3" s="134"/>
    </row>
    <row r="4" spans="2:8">
      <c r="B4" s="145">
        <v>39722</v>
      </c>
      <c r="C4" s="136">
        <v>10000</v>
      </c>
      <c r="D4" s="151">
        <v>5000</v>
      </c>
      <c r="E4" s="132">
        <v>0</v>
      </c>
      <c r="F4" s="130">
        <f t="shared" ref="F4:F7" si="0">F3+C4-D4-E4</f>
        <v>2500</v>
      </c>
      <c r="G4" s="137">
        <v>1</v>
      </c>
      <c r="H4" s="138"/>
    </row>
    <row r="5" spans="2:8">
      <c r="B5" s="145">
        <v>39753</v>
      </c>
      <c r="C5" s="132">
        <v>8750</v>
      </c>
      <c r="D5" s="132">
        <v>9500</v>
      </c>
      <c r="E5" s="132">
        <v>0</v>
      </c>
      <c r="F5" s="130">
        <f t="shared" si="0"/>
        <v>1750</v>
      </c>
      <c r="G5" s="133">
        <v>2</v>
      </c>
      <c r="H5" s="134" t="s">
        <v>164</v>
      </c>
    </row>
    <row r="6" spans="2:8">
      <c r="B6" s="145">
        <v>39783</v>
      </c>
      <c r="C6" s="136">
        <v>7500</v>
      </c>
      <c r="D6" s="136">
        <v>9500</v>
      </c>
      <c r="E6" s="132">
        <v>0</v>
      </c>
      <c r="F6" s="130">
        <f t="shared" si="0"/>
        <v>-250</v>
      </c>
      <c r="G6" s="137" t="s">
        <v>169</v>
      </c>
      <c r="H6" s="138" t="s">
        <v>165</v>
      </c>
    </row>
    <row r="7" spans="2:8">
      <c r="F7" s="130"/>
    </row>
    <row r="9" spans="2:8">
      <c r="B9" s="148" t="s">
        <v>29</v>
      </c>
      <c r="C9" s="149">
        <f>SUM(C3:C6)</f>
        <v>28750</v>
      </c>
      <c r="D9" s="149">
        <f>SUM(D3:D6)</f>
        <v>29000</v>
      </c>
      <c r="E9" s="150"/>
    </row>
    <row r="10" spans="2:8">
      <c r="C10" s="151">
        <f>C9/4</f>
        <v>7187.5</v>
      </c>
    </row>
    <row r="11" spans="2:8">
      <c r="C11" s="151"/>
      <c r="E11" s="152"/>
    </row>
    <row r="12" spans="2:8">
      <c r="C12" s="151"/>
    </row>
    <row r="16" spans="2:8">
      <c r="C16">
        <v>2500</v>
      </c>
      <c r="D16">
        <v>80</v>
      </c>
      <c r="E16">
        <f>C16/D16</f>
        <v>31.25</v>
      </c>
    </row>
    <row r="17" spans="3:5">
      <c r="C17">
        <f>E17*D17</f>
        <v>4000</v>
      </c>
      <c r="D17">
        <v>80</v>
      </c>
      <c r="E17">
        <v>50</v>
      </c>
    </row>
    <row r="18" spans="3:5">
      <c r="C18">
        <f>C17*3.5</f>
        <v>14000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F9"/>
  <sheetViews>
    <sheetView workbookViewId="0">
      <selection activeCell="A9" sqref="A9:XFD9"/>
    </sheetView>
  </sheetViews>
  <sheetFormatPr baseColWidth="10" defaultRowHeight="15"/>
  <cols>
    <col min="1" max="1" width="4.7109375" style="27" customWidth="1"/>
    <col min="2" max="2" width="7.7109375" style="5" bestFit="1" customWidth="1"/>
    <col min="3" max="3" width="30" style="27" bestFit="1" customWidth="1"/>
    <col min="4" max="4" width="60.5703125" style="27" customWidth="1"/>
    <col min="5" max="5" width="12" style="5" bestFit="1" customWidth="1"/>
    <col min="6" max="6" width="21.42578125" style="27" bestFit="1" customWidth="1"/>
    <col min="7" max="16384" width="11.42578125" style="27"/>
  </cols>
  <sheetData>
    <row r="2" spans="2:6">
      <c r="B2" s="42" t="s">
        <v>51</v>
      </c>
      <c r="C2" s="34" t="s">
        <v>121</v>
      </c>
      <c r="D2" s="35" t="s">
        <v>50</v>
      </c>
      <c r="E2" s="42" t="s">
        <v>48</v>
      </c>
      <c r="F2" s="34" t="s">
        <v>151</v>
      </c>
    </row>
    <row r="3" spans="2:6" ht="30">
      <c r="B3" s="58">
        <v>0</v>
      </c>
      <c r="C3" s="59" t="s">
        <v>42</v>
      </c>
      <c r="D3" s="60" t="s">
        <v>43</v>
      </c>
      <c r="E3" s="114" t="s">
        <v>150</v>
      </c>
      <c r="F3" s="59" t="s">
        <v>145</v>
      </c>
    </row>
    <row r="4" spans="2:6" ht="75">
      <c r="B4" s="43">
        <v>1</v>
      </c>
      <c r="C4" s="31" t="s">
        <v>49</v>
      </c>
      <c r="D4" s="32" t="s">
        <v>62</v>
      </c>
      <c r="E4" s="115" t="s">
        <v>149</v>
      </c>
      <c r="F4" s="31" t="s">
        <v>146</v>
      </c>
    </row>
    <row r="5" spans="2:6" s="28" customFormat="1" ht="75">
      <c r="B5" s="44">
        <v>2</v>
      </c>
      <c r="C5" s="29" t="s">
        <v>63</v>
      </c>
      <c r="D5" s="30" t="s">
        <v>85</v>
      </c>
      <c r="E5" s="116" t="s">
        <v>149</v>
      </c>
      <c r="F5" s="30" t="s">
        <v>147</v>
      </c>
    </row>
    <row r="6" spans="2:6" ht="75">
      <c r="B6" s="45">
        <v>3</v>
      </c>
      <c r="C6" s="33" t="s">
        <v>57</v>
      </c>
      <c r="D6" s="61" t="s">
        <v>69</v>
      </c>
      <c r="E6" s="117" t="s">
        <v>149</v>
      </c>
      <c r="F6" s="33" t="s">
        <v>148</v>
      </c>
    </row>
    <row r="7" spans="2:6" ht="75">
      <c r="B7" s="65">
        <v>4</v>
      </c>
      <c r="C7" s="66" t="s">
        <v>123</v>
      </c>
      <c r="D7" s="67" t="s">
        <v>112</v>
      </c>
      <c r="E7" s="118" t="s">
        <v>149</v>
      </c>
      <c r="F7" s="111" t="s">
        <v>153</v>
      </c>
    </row>
    <row r="8" spans="2:6" ht="60">
      <c r="B8" s="68">
        <v>5</v>
      </c>
      <c r="C8" s="69" t="s">
        <v>125</v>
      </c>
      <c r="D8" s="70" t="s">
        <v>133</v>
      </c>
      <c r="E8" s="119" t="s">
        <v>149</v>
      </c>
      <c r="F8" s="112" t="s">
        <v>153</v>
      </c>
    </row>
    <row r="9" spans="2:6" ht="120">
      <c r="B9" s="71">
        <v>6</v>
      </c>
      <c r="C9" s="72" t="s">
        <v>122</v>
      </c>
      <c r="D9" s="73" t="s">
        <v>136</v>
      </c>
      <c r="E9" s="120" t="s">
        <v>149</v>
      </c>
      <c r="F9" s="113" t="s">
        <v>152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F15"/>
  <sheetViews>
    <sheetView tabSelected="1" topLeftCell="A7" zoomScaleNormal="100" workbookViewId="0">
      <selection activeCell="E11" sqref="E11"/>
    </sheetView>
  </sheetViews>
  <sheetFormatPr baseColWidth="10" defaultRowHeight="15"/>
  <cols>
    <col min="1" max="1" width="4.7109375" customWidth="1"/>
    <col min="2" max="2" width="27" bestFit="1" customWidth="1"/>
    <col min="3" max="3" width="46.7109375" bestFit="1" customWidth="1"/>
    <col min="4" max="4" width="45.85546875" style="4" bestFit="1" customWidth="1"/>
  </cols>
  <sheetData>
    <row r="1" spans="2:6" ht="50.25" customHeight="1">
      <c r="B1" s="79" t="s">
        <v>113</v>
      </c>
      <c r="C1" s="80"/>
      <c r="D1" s="81"/>
    </row>
    <row r="2" spans="2:6">
      <c r="B2" s="9" t="s">
        <v>0</v>
      </c>
      <c r="C2" s="10" t="s">
        <v>25</v>
      </c>
      <c r="D2" s="10" t="s">
        <v>53</v>
      </c>
    </row>
    <row r="3" spans="2:6" ht="45">
      <c r="B3" s="25" t="s">
        <v>44</v>
      </c>
      <c r="C3" s="26" t="s">
        <v>45</v>
      </c>
      <c r="D3" s="41" t="s">
        <v>54</v>
      </c>
    </row>
    <row r="4" spans="2:6">
      <c r="B4" s="47" t="s">
        <v>46</v>
      </c>
      <c r="C4" s="48" t="s">
        <v>47</v>
      </c>
      <c r="D4" s="49" t="s">
        <v>55</v>
      </c>
    </row>
    <row r="5" spans="2:6" ht="45">
      <c r="B5" s="25" t="s">
        <v>2</v>
      </c>
      <c r="C5" s="26" t="s">
        <v>26</v>
      </c>
      <c r="D5" s="41"/>
    </row>
    <row r="6" spans="2:6" s="11" customFormat="1" ht="30">
      <c r="B6" s="47" t="s">
        <v>19</v>
      </c>
      <c r="C6" s="48" t="s">
        <v>28</v>
      </c>
      <c r="D6" s="50" t="s">
        <v>56</v>
      </c>
      <c r="E6" s="40"/>
      <c r="F6" s="8"/>
    </row>
    <row r="7" spans="2:6" ht="45">
      <c r="B7" s="25" t="s">
        <v>66</v>
      </c>
      <c r="C7" s="21" t="s">
        <v>64</v>
      </c>
      <c r="D7" s="23" t="s">
        <v>65</v>
      </c>
    </row>
    <row r="10" spans="2:6">
      <c r="B10" s="34" t="s">
        <v>160</v>
      </c>
      <c r="C10" s="122" t="s">
        <v>168</v>
      </c>
    </row>
    <row r="11" spans="2:6">
      <c r="B11" s="123" t="s">
        <v>154</v>
      </c>
      <c r="C11" s="125" t="s">
        <v>158</v>
      </c>
      <c r="D11" s="4">
        <f>E11*0.5</f>
        <v>1250</v>
      </c>
      <c r="E11" s="4">
        <v>2500</v>
      </c>
    </row>
    <row r="12" spans="2:6">
      <c r="B12" s="126" t="s">
        <v>155</v>
      </c>
      <c r="C12" s="127" t="s">
        <v>158</v>
      </c>
      <c r="D12" s="4">
        <f>E12*0.5</f>
        <v>1250</v>
      </c>
      <c r="E12" s="4">
        <v>2500</v>
      </c>
    </row>
    <row r="13" spans="2:6">
      <c r="B13" s="123" t="s">
        <v>156</v>
      </c>
      <c r="C13" s="124">
        <v>0</v>
      </c>
      <c r="E13" s="4">
        <v>2500</v>
      </c>
    </row>
    <row r="14" spans="2:6">
      <c r="B14" s="126" t="s">
        <v>157</v>
      </c>
      <c r="C14" s="127">
        <v>0</v>
      </c>
      <c r="E14" s="4">
        <v>2500</v>
      </c>
    </row>
    <row r="15" spans="2:6">
      <c r="B15" s="12"/>
      <c r="C15" s="15"/>
      <c r="D15" s="4">
        <f>SUM(D11:D14)</f>
        <v>2500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G15"/>
  <sheetViews>
    <sheetView topLeftCell="A7" workbookViewId="0">
      <selection activeCell="E14" sqref="E14"/>
    </sheetView>
  </sheetViews>
  <sheetFormatPr baseColWidth="10" defaultRowHeight="15"/>
  <cols>
    <col min="1" max="1" width="4.7109375" style="11" customWidth="1"/>
    <col min="2" max="2" width="27.140625" style="12" bestFit="1" customWidth="1"/>
    <col min="3" max="3" width="40.28515625" style="15" bestFit="1" customWidth="1"/>
    <col min="4" max="4" width="9" style="8" bestFit="1" customWidth="1"/>
    <col min="5" max="5" width="31.5703125" style="11" bestFit="1" customWidth="1"/>
    <col min="6" max="6" width="14.28515625" style="8" bestFit="1" customWidth="1"/>
    <col min="7" max="16384" width="11.42578125" style="11"/>
  </cols>
  <sheetData>
    <row r="1" spans="2:7" customFormat="1" ht="50.25" customHeight="1">
      <c r="B1" s="85" t="s">
        <v>114</v>
      </c>
      <c r="C1" s="86"/>
      <c r="D1" s="87"/>
      <c r="E1" s="86"/>
    </row>
    <row r="2" spans="2:7">
      <c r="B2" s="9" t="s">
        <v>0</v>
      </c>
      <c r="C2" s="10" t="s">
        <v>25</v>
      </c>
      <c r="D2" s="7" t="s">
        <v>159</v>
      </c>
      <c r="E2" s="10" t="s">
        <v>53</v>
      </c>
      <c r="F2" s="7"/>
    </row>
    <row r="3" spans="2:7" ht="30">
      <c r="B3" s="25" t="s">
        <v>4</v>
      </c>
      <c r="C3" s="26" t="s">
        <v>58</v>
      </c>
      <c r="D3" s="36">
        <v>3</v>
      </c>
      <c r="E3" s="37"/>
    </row>
    <row r="4" spans="2:7" ht="30">
      <c r="B4" s="47" t="s">
        <v>5</v>
      </c>
      <c r="C4" s="48" t="s">
        <v>59</v>
      </c>
      <c r="D4" s="51">
        <v>3</v>
      </c>
      <c r="E4" s="52"/>
    </row>
    <row r="5" spans="2:7" ht="30">
      <c r="B5" s="25" t="s">
        <v>18</v>
      </c>
      <c r="C5" s="26" t="s">
        <v>30</v>
      </c>
      <c r="D5" s="36">
        <v>1</v>
      </c>
      <c r="E5" s="37" t="s">
        <v>52</v>
      </c>
    </row>
    <row r="6" spans="2:7" ht="30">
      <c r="B6" s="47" t="s">
        <v>3</v>
      </c>
      <c r="C6" s="48" t="s">
        <v>27</v>
      </c>
      <c r="D6" s="51">
        <v>2</v>
      </c>
      <c r="E6" s="52"/>
      <c r="F6" s="8">
        <v>16</v>
      </c>
    </row>
    <row r="7" spans="2:7" ht="60">
      <c r="B7" s="25" t="s">
        <v>20</v>
      </c>
      <c r="C7" s="26" t="s">
        <v>24</v>
      </c>
      <c r="D7" s="36">
        <v>1</v>
      </c>
      <c r="E7" s="37" t="s">
        <v>60</v>
      </c>
      <c r="F7" s="8">
        <v>25</v>
      </c>
    </row>
    <row r="8" spans="2:7">
      <c r="B8" s="47" t="s">
        <v>31</v>
      </c>
      <c r="C8" s="50" t="s">
        <v>32</v>
      </c>
      <c r="D8" s="51">
        <v>3</v>
      </c>
      <c r="E8" s="52" t="s">
        <v>84</v>
      </c>
      <c r="F8" s="8">
        <v>12</v>
      </c>
    </row>
    <row r="9" spans="2:7">
      <c r="B9" s="13"/>
      <c r="C9" s="14"/>
      <c r="D9" s="6"/>
    </row>
    <row r="10" spans="2:7" s="17" customFormat="1">
      <c r="B10" s="34" t="s">
        <v>160</v>
      </c>
      <c r="C10" s="122" t="s">
        <v>168</v>
      </c>
      <c r="D10" s="121"/>
      <c r="F10" s="18">
        <f>SUM(F3:F8)</f>
        <v>53</v>
      </c>
      <c r="G10" s="17">
        <f>F10/1.5</f>
        <v>35.333333333333336</v>
      </c>
    </row>
    <row r="11" spans="2:7" s="16" customFormat="1">
      <c r="B11" s="123" t="s">
        <v>154</v>
      </c>
      <c r="C11" s="124">
        <v>1</v>
      </c>
      <c r="D11" s="4">
        <v>2500</v>
      </c>
      <c r="E11" s="4">
        <v>2500</v>
      </c>
      <c r="F11" s="7"/>
    </row>
    <row r="12" spans="2:7">
      <c r="B12" s="126" t="s">
        <v>155</v>
      </c>
      <c r="C12" s="127">
        <v>1</v>
      </c>
      <c r="D12" s="4">
        <v>2500</v>
      </c>
      <c r="E12" s="4">
        <v>2500</v>
      </c>
    </row>
    <row r="13" spans="2:7">
      <c r="B13" s="123" t="s">
        <v>156</v>
      </c>
      <c r="C13" s="125" t="s">
        <v>158</v>
      </c>
      <c r="D13" s="4">
        <v>1250</v>
      </c>
      <c r="E13" s="4">
        <v>2500</v>
      </c>
    </row>
    <row r="14" spans="2:7">
      <c r="B14" s="126" t="s">
        <v>157</v>
      </c>
      <c r="C14" s="127">
        <v>1</v>
      </c>
      <c r="D14" s="4">
        <v>2500</v>
      </c>
      <c r="E14" s="4">
        <v>2500</v>
      </c>
    </row>
    <row r="15" spans="2:7">
      <c r="D15" s="4">
        <f>SUM(D11:D14)</f>
        <v>8750</v>
      </c>
      <c r="E15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F14"/>
  <sheetViews>
    <sheetView workbookViewId="0">
      <selection activeCell="D14" sqref="D14"/>
    </sheetView>
  </sheetViews>
  <sheetFormatPr baseColWidth="10" defaultRowHeight="15"/>
  <cols>
    <col min="1" max="1" width="4.7109375" customWidth="1"/>
    <col min="2" max="2" width="29.85546875" style="4" bestFit="1" customWidth="1"/>
    <col min="3" max="3" width="36.85546875" style="4" customWidth="1"/>
    <col min="4" max="4" width="9" style="5" bestFit="1" customWidth="1"/>
    <col min="5" max="5" width="35.7109375" style="4" bestFit="1" customWidth="1"/>
    <col min="6" max="6" width="14.28515625" style="5" bestFit="1" customWidth="1"/>
  </cols>
  <sheetData>
    <row r="1" spans="2:6" ht="50.25" customHeight="1">
      <c r="B1" s="82" t="s">
        <v>115</v>
      </c>
      <c r="C1" s="83"/>
      <c r="D1" s="84"/>
      <c r="E1" s="83"/>
      <c r="F1"/>
    </row>
    <row r="2" spans="2:6" s="11" customFormat="1">
      <c r="B2" s="38" t="s">
        <v>0</v>
      </c>
      <c r="C2" s="39" t="s">
        <v>25</v>
      </c>
      <c r="D2" s="7" t="s">
        <v>159</v>
      </c>
      <c r="E2" s="10" t="s">
        <v>53</v>
      </c>
      <c r="F2" s="7"/>
    </row>
    <row r="3" spans="2:6" ht="45">
      <c r="B3" s="20" t="s">
        <v>33</v>
      </c>
      <c r="C3" s="21" t="s">
        <v>34</v>
      </c>
      <c r="D3" s="22">
        <v>1</v>
      </c>
      <c r="E3" s="23" t="s">
        <v>61</v>
      </c>
    </row>
    <row r="4" spans="2:6" ht="45">
      <c r="B4" s="53" t="s">
        <v>35</v>
      </c>
      <c r="C4" s="54" t="s">
        <v>36</v>
      </c>
      <c r="D4" s="55">
        <v>2</v>
      </c>
      <c r="E4" s="56"/>
    </row>
    <row r="5" spans="2:6" ht="30">
      <c r="B5" s="20" t="s">
        <v>37</v>
      </c>
      <c r="C5" s="21" t="s">
        <v>38</v>
      </c>
      <c r="D5" s="22">
        <v>2</v>
      </c>
      <c r="E5" s="24"/>
    </row>
    <row r="6" spans="2:6" ht="45">
      <c r="B6" s="53" t="s">
        <v>39</v>
      </c>
      <c r="C6" s="54" t="s">
        <v>40</v>
      </c>
      <c r="D6" s="55">
        <v>1</v>
      </c>
      <c r="E6" s="57" t="s">
        <v>41</v>
      </c>
    </row>
    <row r="7" spans="2:6" ht="30">
      <c r="B7" s="20" t="s">
        <v>137</v>
      </c>
      <c r="C7" s="21" t="s">
        <v>139</v>
      </c>
      <c r="D7" s="22">
        <v>2</v>
      </c>
      <c r="E7" s="24"/>
    </row>
    <row r="9" spans="2:6" s="2" customFormat="1">
      <c r="B9" s="34" t="s">
        <v>160</v>
      </c>
      <c r="C9" s="122" t="s">
        <v>168</v>
      </c>
      <c r="D9" s="19"/>
    </row>
    <row r="10" spans="2:6" s="17" customFormat="1">
      <c r="B10" s="123" t="s">
        <v>154</v>
      </c>
      <c r="C10" s="125" t="s">
        <v>158</v>
      </c>
      <c r="D10" s="4">
        <f>E10*0.5</f>
        <v>1250</v>
      </c>
      <c r="E10" s="4">
        <v>2500</v>
      </c>
      <c r="F10" s="7"/>
    </row>
    <row r="11" spans="2:6">
      <c r="B11" s="126" t="s">
        <v>155</v>
      </c>
      <c r="C11" s="127">
        <v>1</v>
      </c>
      <c r="D11" s="4">
        <v>2500</v>
      </c>
      <c r="E11" s="4">
        <v>2500</v>
      </c>
    </row>
    <row r="12" spans="2:6">
      <c r="B12" s="123" t="s">
        <v>156</v>
      </c>
      <c r="C12" s="124">
        <v>1</v>
      </c>
      <c r="D12" s="4">
        <v>2500</v>
      </c>
      <c r="E12" s="4">
        <v>2500</v>
      </c>
    </row>
    <row r="13" spans="2:6">
      <c r="B13" s="126" t="s">
        <v>157</v>
      </c>
      <c r="C13" s="127">
        <v>1</v>
      </c>
      <c r="D13" s="4">
        <v>2500</v>
      </c>
      <c r="E13" s="4">
        <v>2500</v>
      </c>
    </row>
    <row r="14" spans="2:6">
      <c r="D14" s="4">
        <f>SUM(D10:D13)</f>
        <v>8750</v>
      </c>
      <c r="E14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E12"/>
  <sheetViews>
    <sheetView workbookViewId="0">
      <selection activeCell="D12" sqref="D12"/>
    </sheetView>
  </sheetViews>
  <sheetFormatPr baseColWidth="10" defaultRowHeight="15"/>
  <cols>
    <col min="1" max="1" width="4.7109375" customWidth="1"/>
    <col min="2" max="2" width="27" bestFit="1" customWidth="1"/>
    <col min="3" max="3" width="43.42578125" customWidth="1"/>
    <col min="4" max="4" width="9" bestFit="1" customWidth="1"/>
    <col min="5" max="5" width="43.42578125" customWidth="1"/>
  </cols>
  <sheetData>
    <row r="1" spans="2:5" ht="50.25" customHeight="1">
      <c r="B1" s="76" t="s">
        <v>116</v>
      </c>
      <c r="C1" s="77"/>
      <c r="D1" s="78"/>
      <c r="E1" s="77"/>
    </row>
    <row r="2" spans="2:5">
      <c r="B2" s="38" t="s">
        <v>0</v>
      </c>
      <c r="C2" s="39" t="s">
        <v>25</v>
      </c>
      <c r="D2" s="7" t="s">
        <v>159</v>
      </c>
      <c r="E2" s="10" t="s">
        <v>53</v>
      </c>
    </row>
    <row r="3" spans="2:5" ht="30">
      <c r="B3" s="20" t="s">
        <v>126</v>
      </c>
      <c r="C3" s="21" t="s">
        <v>129</v>
      </c>
      <c r="D3" s="22">
        <v>1</v>
      </c>
      <c r="E3" s="23" t="s">
        <v>131</v>
      </c>
    </row>
    <row r="4" spans="2:5" ht="30">
      <c r="B4" s="53" t="s">
        <v>127</v>
      </c>
      <c r="C4" s="54" t="s">
        <v>130</v>
      </c>
      <c r="D4" s="55">
        <v>1</v>
      </c>
      <c r="E4" s="56"/>
    </row>
    <row r="5" spans="2:5" ht="60">
      <c r="B5" s="20" t="s">
        <v>128</v>
      </c>
      <c r="C5" s="21" t="s">
        <v>140</v>
      </c>
      <c r="D5" s="22">
        <v>1</v>
      </c>
      <c r="E5" s="24" t="s">
        <v>132</v>
      </c>
    </row>
    <row r="7" spans="2:5">
      <c r="B7" s="34" t="s">
        <v>160</v>
      </c>
      <c r="C7" s="122" t="s">
        <v>168</v>
      </c>
      <c r="D7" s="19"/>
    </row>
    <row r="8" spans="2:5">
      <c r="B8" s="123" t="s">
        <v>154</v>
      </c>
      <c r="C8" s="125" t="s">
        <v>158</v>
      </c>
      <c r="D8" s="4">
        <f>E8*0.5</f>
        <v>1250</v>
      </c>
      <c r="E8" s="4">
        <v>2500</v>
      </c>
    </row>
    <row r="9" spans="2:5">
      <c r="B9" s="126" t="s">
        <v>155</v>
      </c>
      <c r="C9" s="127">
        <v>1</v>
      </c>
      <c r="D9" s="4">
        <v>2500</v>
      </c>
      <c r="E9" s="4">
        <v>2500</v>
      </c>
    </row>
    <row r="10" spans="2:5">
      <c r="B10" s="123" t="s">
        <v>156</v>
      </c>
      <c r="C10" s="125" t="s">
        <v>158</v>
      </c>
      <c r="D10" s="4">
        <v>1250</v>
      </c>
      <c r="E10" s="4">
        <v>2500</v>
      </c>
    </row>
    <row r="11" spans="2:5">
      <c r="B11" s="126" t="s">
        <v>157</v>
      </c>
      <c r="C11" s="127">
        <v>1</v>
      </c>
      <c r="D11" s="4">
        <v>2500</v>
      </c>
      <c r="E11" s="4">
        <v>2500</v>
      </c>
    </row>
    <row r="12" spans="2:5">
      <c r="D12" s="4">
        <f>SUM(D8:D11)</f>
        <v>7500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D18"/>
  <sheetViews>
    <sheetView topLeftCell="B1" workbookViewId="0">
      <selection activeCell="E1" sqref="E1"/>
    </sheetView>
  </sheetViews>
  <sheetFormatPr baseColWidth="10" defaultRowHeight="15"/>
  <cols>
    <col min="2" max="2" width="7" bestFit="1" customWidth="1"/>
    <col min="3" max="3" width="9.140625" bestFit="1" customWidth="1"/>
    <col min="4" max="4" width="28.140625" bestFit="1" customWidth="1"/>
  </cols>
  <sheetData>
    <row r="2" spans="2:4">
      <c r="B2" s="144" t="s">
        <v>161</v>
      </c>
      <c r="C2" s="142" t="s">
        <v>51</v>
      </c>
      <c r="D2" s="144" t="s">
        <v>162</v>
      </c>
    </row>
    <row r="3" spans="2:4">
      <c r="B3" s="145">
        <v>39692</v>
      </c>
      <c r="C3" s="133">
        <v>0</v>
      </c>
      <c r="D3" s="134"/>
    </row>
    <row r="4" spans="2:4">
      <c r="B4" s="145">
        <v>39722</v>
      </c>
      <c r="C4" s="137">
        <v>1</v>
      </c>
      <c r="D4" s="138"/>
    </row>
    <row r="5" spans="2:4">
      <c r="B5" s="145">
        <v>39753</v>
      </c>
      <c r="C5" s="133">
        <v>2</v>
      </c>
      <c r="D5" s="134" t="s">
        <v>164</v>
      </c>
    </row>
    <row r="6" spans="2:4">
      <c r="B6" s="145">
        <v>39783</v>
      </c>
      <c r="C6" s="137" t="s">
        <v>169</v>
      </c>
      <c r="D6" s="138" t="s">
        <v>165</v>
      </c>
    </row>
    <row r="7" spans="2:4">
      <c r="B7" s="145">
        <v>39814</v>
      </c>
      <c r="C7" s="133"/>
      <c r="D7" s="134" t="s">
        <v>178</v>
      </c>
    </row>
    <row r="8" spans="2:4">
      <c r="B8" s="145">
        <v>39845</v>
      </c>
      <c r="C8" s="137">
        <v>3</v>
      </c>
      <c r="D8" s="138" t="s">
        <v>175</v>
      </c>
    </row>
    <row r="9" spans="2:4">
      <c r="B9" s="145">
        <v>39873</v>
      </c>
      <c r="C9" s="133" t="s">
        <v>171</v>
      </c>
      <c r="D9" s="134" t="s">
        <v>177</v>
      </c>
    </row>
    <row r="10" spans="2:4">
      <c r="B10" s="145">
        <v>39904</v>
      </c>
      <c r="C10" s="137"/>
      <c r="D10" s="138" t="s">
        <v>178</v>
      </c>
    </row>
    <row r="11" spans="2:4">
      <c r="B11" s="145">
        <v>39934</v>
      </c>
      <c r="C11" s="133">
        <v>4</v>
      </c>
      <c r="D11" s="134" t="s">
        <v>175</v>
      </c>
    </row>
    <row r="12" spans="2:4">
      <c r="B12" s="145">
        <v>39965</v>
      </c>
      <c r="C12" s="137" t="s">
        <v>172</v>
      </c>
      <c r="D12" s="138" t="s">
        <v>177</v>
      </c>
    </row>
    <row r="13" spans="2:4">
      <c r="B13" s="145">
        <v>39995</v>
      </c>
      <c r="C13" s="133"/>
      <c r="D13" s="134" t="s">
        <v>178</v>
      </c>
    </row>
    <row r="14" spans="2:4">
      <c r="B14" s="145">
        <v>40026</v>
      </c>
      <c r="C14" s="137">
        <v>5</v>
      </c>
      <c r="D14" s="138" t="s">
        <v>175</v>
      </c>
    </row>
    <row r="15" spans="2:4">
      <c r="B15" s="145">
        <v>40057</v>
      </c>
      <c r="C15" s="133" t="s">
        <v>173</v>
      </c>
      <c r="D15" s="134" t="s">
        <v>177</v>
      </c>
    </row>
    <row r="16" spans="2:4">
      <c r="B16" s="145">
        <v>40087</v>
      </c>
      <c r="C16" s="137"/>
      <c r="D16" s="138" t="s">
        <v>178</v>
      </c>
    </row>
    <row r="17" spans="2:4">
      <c r="B17" s="145">
        <v>40118</v>
      </c>
      <c r="C17" s="133">
        <v>6</v>
      </c>
      <c r="D17" s="134" t="s">
        <v>175</v>
      </c>
    </row>
    <row r="18" spans="2:4">
      <c r="B18" s="146">
        <v>40148</v>
      </c>
      <c r="C18" s="140" t="s">
        <v>174</v>
      </c>
      <c r="D18" s="141" t="s">
        <v>177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L22"/>
  <sheetViews>
    <sheetView workbookViewId="0">
      <selection activeCell="A9" sqref="A9"/>
    </sheetView>
  </sheetViews>
  <sheetFormatPr baseColWidth="10" defaultRowHeight="15"/>
  <cols>
    <col min="2" max="2" width="7.7109375" customWidth="1"/>
    <col min="3" max="3" width="16.85546875" bestFit="1" customWidth="1"/>
    <col min="4" max="4" width="9.42578125" bestFit="1" customWidth="1"/>
    <col min="5" max="5" width="15" bestFit="1" customWidth="1"/>
    <col min="6" max="6" width="18.42578125" bestFit="1" customWidth="1"/>
    <col min="7" max="7" width="17" bestFit="1" customWidth="1"/>
    <col min="8" max="8" width="9.140625" bestFit="1" customWidth="1"/>
    <col min="9" max="9" width="28.140625" bestFit="1" customWidth="1"/>
    <col min="11" max="11" width="16.85546875" bestFit="1" customWidth="1"/>
    <col min="12" max="12" width="4.28515625" customWidth="1"/>
  </cols>
  <sheetData>
    <row r="2" spans="2:12" ht="30">
      <c r="B2" s="144" t="s">
        <v>161</v>
      </c>
      <c r="C2" s="142" t="s">
        <v>166</v>
      </c>
      <c r="D2" s="142" t="s">
        <v>167</v>
      </c>
      <c r="E2" s="142" t="s">
        <v>176</v>
      </c>
      <c r="F2" s="142" t="s">
        <v>179</v>
      </c>
      <c r="G2" s="135" t="s">
        <v>181</v>
      </c>
      <c r="H2" s="142" t="s">
        <v>163</v>
      </c>
      <c r="I2" s="143" t="s">
        <v>162</v>
      </c>
    </row>
    <row r="3" spans="2:12">
      <c r="B3" s="145">
        <v>39692</v>
      </c>
      <c r="C3" s="132">
        <v>2500</v>
      </c>
      <c r="D3" s="132">
        <v>2500</v>
      </c>
      <c r="E3" s="132">
        <v>0</v>
      </c>
      <c r="F3" s="132">
        <f>E3/100*L4</f>
        <v>0</v>
      </c>
      <c r="G3" s="130">
        <v>0</v>
      </c>
      <c r="H3" s="133">
        <v>0</v>
      </c>
      <c r="I3" s="134"/>
    </row>
    <row r="4" spans="2:12">
      <c r="B4" s="145">
        <v>39722</v>
      </c>
      <c r="C4" s="136">
        <v>10000</v>
      </c>
      <c r="D4" s="136">
        <v>3000</v>
      </c>
      <c r="E4" s="136">
        <v>0</v>
      </c>
      <c r="F4" s="136">
        <f>E4/100*L4</f>
        <v>0</v>
      </c>
      <c r="G4" s="130">
        <f>G3+C4-D4-F4</f>
        <v>7000</v>
      </c>
      <c r="H4" s="137">
        <v>1</v>
      </c>
      <c r="I4" s="138"/>
      <c r="K4" s="129" t="s">
        <v>180</v>
      </c>
      <c r="L4" s="147">
        <v>30</v>
      </c>
    </row>
    <row r="5" spans="2:12">
      <c r="B5" s="145">
        <v>39753</v>
      </c>
      <c r="C5" s="132">
        <v>9000</v>
      </c>
      <c r="D5" s="132">
        <v>3000</v>
      </c>
      <c r="E5" s="132">
        <v>0</v>
      </c>
      <c r="F5" s="132">
        <f>E5/100*L4</f>
        <v>0</v>
      </c>
      <c r="G5" s="130">
        <f t="shared" ref="G5:G18" si="0">G4+C5-D5-F5</f>
        <v>13000</v>
      </c>
      <c r="H5" s="133">
        <v>2</v>
      </c>
      <c r="I5" s="134" t="s">
        <v>164</v>
      </c>
    </row>
    <row r="6" spans="2:12">
      <c r="B6" s="145">
        <v>39783</v>
      </c>
      <c r="C6" s="136">
        <v>5000</v>
      </c>
      <c r="D6" s="136">
        <v>3000</v>
      </c>
      <c r="E6" s="136">
        <v>2500</v>
      </c>
      <c r="F6" s="136">
        <f>E6/100*L4</f>
        <v>750</v>
      </c>
      <c r="G6" s="130">
        <f>G5+C6-D6-F6</f>
        <v>14250</v>
      </c>
      <c r="H6" s="137" t="s">
        <v>169</v>
      </c>
      <c r="I6" s="138" t="s">
        <v>165</v>
      </c>
    </row>
    <row r="7" spans="2:12">
      <c r="B7" s="145">
        <v>39814</v>
      </c>
      <c r="C7" s="132">
        <v>2000</v>
      </c>
      <c r="D7" s="132">
        <v>5000</v>
      </c>
      <c r="E7" s="132">
        <v>5000</v>
      </c>
      <c r="F7" s="132">
        <f>E7/100*L4</f>
        <v>1500</v>
      </c>
      <c r="G7" s="130">
        <f t="shared" si="0"/>
        <v>9750</v>
      </c>
      <c r="H7" s="133"/>
      <c r="I7" s="134" t="s">
        <v>178</v>
      </c>
    </row>
    <row r="8" spans="2:12">
      <c r="B8" s="145">
        <v>39845</v>
      </c>
      <c r="C8" s="136">
        <v>10000</v>
      </c>
      <c r="D8" s="136">
        <v>5000</v>
      </c>
      <c r="E8" s="136">
        <v>5000</v>
      </c>
      <c r="F8" s="136">
        <f>E8/100*L4</f>
        <v>1500</v>
      </c>
      <c r="G8" s="130">
        <f t="shared" si="0"/>
        <v>13250</v>
      </c>
      <c r="H8" s="137">
        <v>3</v>
      </c>
      <c r="I8" s="138" t="s">
        <v>175</v>
      </c>
    </row>
    <row r="9" spans="2:12">
      <c r="B9" s="145">
        <v>39873</v>
      </c>
      <c r="C9" s="132">
        <v>5000</v>
      </c>
      <c r="D9" s="132">
        <v>5000</v>
      </c>
      <c r="E9" s="132">
        <v>5000</v>
      </c>
      <c r="F9" s="132">
        <f>E9/100*L4</f>
        <v>1500</v>
      </c>
      <c r="G9" s="130">
        <f t="shared" si="0"/>
        <v>11750</v>
      </c>
      <c r="H9" s="133" t="s">
        <v>171</v>
      </c>
      <c r="I9" s="134" t="s">
        <v>177</v>
      </c>
    </row>
    <row r="10" spans="2:12">
      <c r="B10" s="145">
        <v>39904</v>
      </c>
      <c r="C10" s="136">
        <v>2000</v>
      </c>
      <c r="D10" s="136">
        <v>5000</v>
      </c>
      <c r="E10" s="136">
        <v>5000</v>
      </c>
      <c r="F10" s="136">
        <f>E10/100*L4</f>
        <v>1500</v>
      </c>
      <c r="G10" s="130">
        <f t="shared" si="0"/>
        <v>7250</v>
      </c>
      <c r="H10" s="137"/>
      <c r="I10" s="138" t="s">
        <v>178</v>
      </c>
    </row>
    <row r="11" spans="2:12">
      <c r="B11" s="145">
        <v>39934</v>
      </c>
      <c r="C11" s="132">
        <v>10000</v>
      </c>
      <c r="D11" s="132">
        <v>5000</v>
      </c>
      <c r="E11" s="132">
        <v>7500</v>
      </c>
      <c r="F11" s="132">
        <f>E11/100*L4</f>
        <v>2250</v>
      </c>
      <c r="G11" s="130">
        <f t="shared" si="0"/>
        <v>10000</v>
      </c>
      <c r="H11" s="133">
        <v>4</v>
      </c>
      <c r="I11" s="134" t="s">
        <v>175</v>
      </c>
    </row>
    <row r="12" spans="2:12">
      <c r="B12" s="145">
        <v>39965</v>
      </c>
      <c r="C12" s="136">
        <v>5000</v>
      </c>
      <c r="D12" s="136">
        <v>5000</v>
      </c>
      <c r="E12" s="136">
        <v>7500</v>
      </c>
      <c r="F12" s="136">
        <f>E12/100*L4</f>
        <v>2250</v>
      </c>
      <c r="G12" s="130">
        <f t="shared" si="0"/>
        <v>7750</v>
      </c>
      <c r="H12" s="137" t="s">
        <v>172</v>
      </c>
      <c r="I12" s="138" t="s">
        <v>177</v>
      </c>
    </row>
    <row r="13" spans="2:12">
      <c r="B13" s="145">
        <v>39995</v>
      </c>
      <c r="C13" s="132">
        <v>2000</v>
      </c>
      <c r="D13" s="132">
        <v>5000</v>
      </c>
      <c r="E13" s="132">
        <v>7500</v>
      </c>
      <c r="F13" s="132">
        <f>E13/100*L4</f>
        <v>2250</v>
      </c>
      <c r="G13" s="130">
        <f t="shared" si="0"/>
        <v>2500</v>
      </c>
      <c r="H13" s="133"/>
      <c r="I13" s="134" t="s">
        <v>178</v>
      </c>
    </row>
    <row r="14" spans="2:12">
      <c r="B14" s="145">
        <v>40026</v>
      </c>
      <c r="C14" s="136">
        <v>10000</v>
      </c>
      <c r="D14" s="136">
        <v>5000</v>
      </c>
      <c r="E14" s="136">
        <v>7500</v>
      </c>
      <c r="F14" s="136">
        <f>E14/100*L4</f>
        <v>2250</v>
      </c>
      <c r="G14" s="130">
        <f t="shared" si="0"/>
        <v>5250</v>
      </c>
      <c r="H14" s="137">
        <v>5</v>
      </c>
      <c r="I14" s="138" t="s">
        <v>175</v>
      </c>
    </row>
    <row r="15" spans="2:12">
      <c r="B15" s="145">
        <v>40057</v>
      </c>
      <c r="C15" s="132">
        <v>5000</v>
      </c>
      <c r="D15" s="132">
        <v>5000</v>
      </c>
      <c r="E15" s="132">
        <v>10000</v>
      </c>
      <c r="F15" s="132">
        <f>E15/100*L4</f>
        <v>3000</v>
      </c>
      <c r="G15" s="130">
        <f t="shared" si="0"/>
        <v>2250</v>
      </c>
      <c r="H15" s="133" t="s">
        <v>173</v>
      </c>
      <c r="I15" s="134" t="s">
        <v>177</v>
      </c>
    </row>
    <row r="16" spans="2:12">
      <c r="B16" s="145">
        <v>40087</v>
      </c>
      <c r="C16" s="136">
        <v>2000</v>
      </c>
      <c r="D16" s="136">
        <v>5000</v>
      </c>
      <c r="E16" s="136">
        <v>10000</v>
      </c>
      <c r="F16" s="136">
        <f>E16/100*L4</f>
        <v>3000</v>
      </c>
      <c r="G16" s="130">
        <f t="shared" si="0"/>
        <v>-3750</v>
      </c>
      <c r="H16" s="137"/>
      <c r="I16" s="138" t="s">
        <v>178</v>
      </c>
    </row>
    <row r="17" spans="2:9">
      <c r="B17" s="145">
        <v>40118</v>
      </c>
      <c r="C17" s="132">
        <v>10000</v>
      </c>
      <c r="D17" s="132">
        <v>5000</v>
      </c>
      <c r="E17" s="132">
        <v>10000</v>
      </c>
      <c r="F17" s="132">
        <f>E17/100*L4</f>
        <v>3000</v>
      </c>
      <c r="G17" s="130">
        <f t="shared" si="0"/>
        <v>-1750</v>
      </c>
      <c r="H17" s="133">
        <v>6</v>
      </c>
      <c r="I17" s="134" t="s">
        <v>175</v>
      </c>
    </row>
    <row r="18" spans="2:9">
      <c r="B18" s="146">
        <v>40148</v>
      </c>
      <c r="C18" s="139">
        <v>5000</v>
      </c>
      <c r="D18" s="139">
        <v>5000</v>
      </c>
      <c r="E18" s="139">
        <v>10000</v>
      </c>
      <c r="F18" s="139">
        <f>E18/100*L4</f>
        <v>3000</v>
      </c>
      <c r="G18" s="131">
        <f t="shared" si="0"/>
        <v>-4750</v>
      </c>
      <c r="H18" s="140" t="s">
        <v>174</v>
      </c>
      <c r="I18" s="141" t="s">
        <v>177</v>
      </c>
    </row>
    <row r="19" spans="2:9">
      <c r="B19" s="128"/>
    </row>
    <row r="20" spans="2:9">
      <c r="B20" s="148" t="s">
        <v>29</v>
      </c>
      <c r="C20" s="149">
        <f>SUM(C3:C18)</f>
        <v>94500</v>
      </c>
      <c r="D20" s="149">
        <f t="shared" ref="D20:F20" si="1">SUM(D3:D18)</f>
        <v>71500</v>
      </c>
      <c r="E20" s="149">
        <f t="shared" si="1"/>
        <v>92500</v>
      </c>
      <c r="F20" s="150">
        <f t="shared" si="1"/>
        <v>27750</v>
      </c>
    </row>
    <row r="21" spans="2:9">
      <c r="B21" s="128"/>
    </row>
    <row r="22" spans="2:9">
      <c r="B22" s="128"/>
      <c r="F22" s="152">
        <f>F20+D20</f>
        <v>99250</v>
      </c>
    </row>
  </sheetData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B2:H22"/>
  <sheetViews>
    <sheetView workbookViewId="0">
      <selection activeCell="B2" sqref="B2:H22"/>
    </sheetView>
  </sheetViews>
  <sheetFormatPr baseColWidth="10" defaultRowHeight="15"/>
  <cols>
    <col min="2" max="2" width="7.85546875" bestFit="1" customWidth="1"/>
    <col min="3" max="3" width="16.85546875" bestFit="1" customWidth="1"/>
    <col min="4" max="4" width="9.42578125" bestFit="1" customWidth="1"/>
    <col min="5" max="5" width="14.28515625" bestFit="1" customWidth="1"/>
    <col min="6" max="6" width="10.140625" bestFit="1" customWidth="1"/>
    <col min="7" max="7" width="9.140625" bestFit="1" customWidth="1"/>
    <col min="8" max="8" width="28.140625" bestFit="1" customWidth="1"/>
  </cols>
  <sheetData>
    <row r="2" spans="2:8" ht="30">
      <c r="B2" s="144" t="s">
        <v>161</v>
      </c>
      <c r="C2" s="142" t="s">
        <v>166</v>
      </c>
      <c r="D2" s="142" t="s">
        <v>167</v>
      </c>
      <c r="E2" s="142" t="s">
        <v>182</v>
      </c>
      <c r="F2" s="135" t="s">
        <v>170</v>
      </c>
      <c r="G2" s="142" t="s">
        <v>163</v>
      </c>
      <c r="H2" s="143" t="s">
        <v>162</v>
      </c>
    </row>
    <row r="3" spans="2:8">
      <c r="B3" s="145">
        <v>39692</v>
      </c>
      <c r="C3" s="132">
        <v>2500</v>
      </c>
      <c r="D3" s="132">
        <v>2500</v>
      </c>
      <c r="E3" s="132">
        <v>0</v>
      </c>
      <c r="F3" s="130">
        <v>0</v>
      </c>
      <c r="G3" s="133">
        <v>0</v>
      </c>
      <c r="H3" s="134"/>
    </row>
    <row r="4" spans="2:8">
      <c r="B4" s="145">
        <v>39722</v>
      </c>
      <c r="C4" s="136">
        <v>10000</v>
      </c>
      <c r="D4" s="136">
        <v>3000</v>
      </c>
      <c r="E4" s="132">
        <v>0</v>
      </c>
      <c r="F4" s="130">
        <f t="shared" ref="F4:F18" si="0">F3+C4-D4-E4</f>
        <v>7000</v>
      </c>
      <c r="G4" s="137">
        <v>1</v>
      </c>
      <c r="H4" s="138"/>
    </row>
    <row r="5" spans="2:8">
      <c r="B5" s="145">
        <v>39753</v>
      </c>
      <c r="C5" s="132">
        <v>9000</v>
      </c>
      <c r="D5" s="132">
        <v>3000</v>
      </c>
      <c r="E5" s="132">
        <v>0</v>
      </c>
      <c r="F5" s="130">
        <f t="shared" si="0"/>
        <v>13000</v>
      </c>
      <c r="G5" s="133">
        <v>2</v>
      </c>
      <c r="H5" s="134" t="s">
        <v>164</v>
      </c>
    </row>
    <row r="6" spans="2:8">
      <c r="B6" s="145">
        <v>39783</v>
      </c>
      <c r="C6" s="136">
        <v>5000</v>
      </c>
      <c r="D6" s="136">
        <v>3000</v>
      </c>
      <c r="E6" s="132">
        <v>10000</v>
      </c>
      <c r="F6" s="130">
        <f t="shared" si="0"/>
        <v>5000</v>
      </c>
      <c r="G6" s="137" t="s">
        <v>169</v>
      </c>
      <c r="H6" s="138" t="s">
        <v>165</v>
      </c>
    </row>
    <row r="7" spans="2:8">
      <c r="B7" s="145">
        <v>39814</v>
      </c>
      <c r="C7" s="132">
        <v>2000</v>
      </c>
      <c r="D7" s="132">
        <v>5000</v>
      </c>
      <c r="E7" s="132"/>
      <c r="F7" s="130">
        <f t="shared" si="0"/>
        <v>2000</v>
      </c>
      <c r="G7" s="133"/>
      <c r="H7" s="134" t="s">
        <v>178</v>
      </c>
    </row>
    <row r="8" spans="2:8">
      <c r="B8" s="145">
        <v>39845</v>
      </c>
      <c r="C8" s="136">
        <v>10000</v>
      </c>
      <c r="D8" s="136">
        <v>7000</v>
      </c>
      <c r="E8" s="132">
        <v>5000</v>
      </c>
      <c r="F8" s="130">
        <f t="shared" si="0"/>
        <v>0</v>
      </c>
      <c r="G8" s="137">
        <v>3</v>
      </c>
      <c r="H8" s="138" t="s">
        <v>175</v>
      </c>
    </row>
    <row r="9" spans="2:8">
      <c r="B9" s="145">
        <v>39873</v>
      </c>
      <c r="C9" s="132">
        <v>5000</v>
      </c>
      <c r="D9" s="132">
        <v>5000</v>
      </c>
      <c r="E9" s="132">
        <v>0</v>
      </c>
      <c r="F9" s="130">
        <f t="shared" si="0"/>
        <v>0</v>
      </c>
      <c r="G9" s="133" t="s">
        <v>171</v>
      </c>
      <c r="H9" s="134" t="s">
        <v>177</v>
      </c>
    </row>
    <row r="10" spans="2:8">
      <c r="B10" s="145">
        <v>39904</v>
      </c>
      <c r="C10" s="136">
        <v>2000</v>
      </c>
      <c r="D10" s="136">
        <v>5000</v>
      </c>
      <c r="E10" s="132">
        <v>0</v>
      </c>
      <c r="F10" s="130">
        <f t="shared" si="0"/>
        <v>-3000</v>
      </c>
      <c r="G10" s="137"/>
      <c r="H10" s="138" t="s">
        <v>178</v>
      </c>
    </row>
    <row r="11" spans="2:8">
      <c r="B11" s="145">
        <v>39934</v>
      </c>
      <c r="C11" s="132">
        <v>10000</v>
      </c>
      <c r="D11" s="132">
        <v>7000</v>
      </c>
      <c r="E11" s="132">
        <v>0</v>
      </c>
      <c r="F11" s="130">
        <f t="shared" si="0"/>
        <v>0</v>
      </c>
      <c r="G11" s="133">
        <v>4</v>
      </c>
      <c r="H11" s="134" t="s">
        <v>175</v>
      </c>
    </row>
    <row r="12" spans="2:8">
      <c r="B12" s="145">
        <v>39965</v>
      </c>
      <c r="C12" s="136">
        <v>5000</v>
      </c>
      <c r="D12" s="136">
        <v>5000</v>
      </c>
      <c r="E12" s="132">
        <v>0</v>
      </c>
      <c r="F12" s="130">
        <f t="shared" si="0"/>
        <v>0</v>
      </c>
      <c r="G12" s="137" t="s">
        <v>172</v>
      </c>
      <c r="H12" s="138" t="s">
        <v>177</v>
      </c>
    </row>
    <row r="13" spans="2:8">
      <c r="B13" s="145">
        <v>39995</v>
      </c>
      <c r="C13" s="132">
        <v>2000</v>
      </c>
      <c r="D13" s="132">
        <v>5000</v>
      </c>
      <c r="E13" s="132">
        <v>0</v>
      </c>
      <c r="F13" s="130">
        <f t="shared" si="0"/>
        <v>-3000</v>
      </c>
      <c r="G13" s="133"/>
      <c r="H13" s="134" t="s">
        <v>178</v>
      </c>
    </row>
    <row r="14" spans="2:8">
      <c r="B14" s="145">
        <v>40026</v>
      </c>
      <c r="C14" s="136">
        <v>10000</v>
      </c>
      <c r="D14" s="136">
        <v>7000</v>
      </c>
      <c r="E14" s="132">
        <v>0</v>
      </c>
      <c r="F14" s="130">
        <f t="shared" si="0"/>
        <v>0</v>
      </c>
      <c r="G14" s="137">
        <v>5</v>
      </c>
      <c r="H14" s="138" t="s">
        <v>175</v>
      </c>
    </row>
    <row r="15" spans="2:8">
      <c r="B15" s="145">
        <v>40057</v>
      </c>
      <c r="C15" s="132">
        <v>5000</v>
      </c>
      <c r="D15" s="132">
        <v>5000</v>
      </c>
      <c r="E15" s="132">
        <v>0</v>
      </c>
      <c r="F15" s="130">
        <f t="shared" si="0"/>
        <v>0</v>
      </c>
      <c r="G15" s="133" t="s">
        <v>173</v>
      </c>
      <c r="H15" s="134" t="s">
        <v>177</v>
      </c>
    </row>
    <row r="16" spans="2:8">
      <c r="B16" s="145">
        <v>40087</v>
      </c>
      <c r="C16" s="136">
        <v>2000</v>
      </c>
      <c r="D16" s="136">
        <v>5000</v>
      </c>
      <c r="E16" s="132">
        <v>0</v>
      </c>
      <c r="F16" s="130">
        <f t="shared" si="0"/>
        <v>-3000</v>
      </c>
      <c r="G16" s="137"/>
      <c r="H16" s="138" t="s">
        <v>178</v>
      </c>
    </row>
    <row r="17" spans="2:8">
      <c r="B17" s="145">
        <v>40118</v>
      </c>
      <c r="C17" s="132">
        <v>10000</v>
      </c>
      <c r="D17" s="132">
        <v>7000</v>
      </c>
      <c r="E17" s="132">
        <v>0</v>
      </c>
      <c r="F17" s="130">
        <f t="shared" si="0"/>
        <v>0</v>
      </c>
      <c r="G17" s="133">
        <v>6</v>
      </c>
      <c r="H17" s="134" t="s">
        <v>175</v>
      </c>
    </row>
    <row r="18" spans="2:8">
      <c r="B18" s="146">
        <v>40148</v>
      </c>
      <c r="C18" s="139">
        <v>5000</v>
      </c>
      <c r="D18" s="139">
        <v>5000</v>
      </c>
      <c r="E18" s="153">
        <v>0</v>
      </c>
      <c r="F18" s="131">
        <f t="shared" si="0"/>
        <v>0</v>
      </c>
      <c r="G18" s="140" t="s">
        <v>174</v>
      </c>
      <c r="H18" s="141" t="s">
        <v>177</v>
      </c>
    </row>
    <row r="19" spans="2:8">
      <c r="B19" s="128"/>
    </row>
    <row r="20" spans="2:8">
      <c r="B20" s="148" t="s">
        <v>29</v>
      </c>
      <c r="C20" s="149">
        <f>SUM(C3:C18)</f>
        <v>94500</v>
      </c>
      <c r="D20" s="149">
        <f t="shared" ref="D20:E20" si="1">SUM(D3:D18)</f>
        <v>79500</v>
      </c>
      <c r="E20" s="150">
        <f t="shared" si="1"/>
        <v>15000</v>
      </c>
    </row>
    <row r="22" spans="2:8">
      <c r="E22" s="152">
        <f>E20+D20</f>
        <v>94500</v>
      </c>
    </row>
  </sheetData>
  <pageMargins left="0.7" right="0.7" top="0.78740157499999996" bottom="0.78740157499999996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Übersicht</vt:lpstr>
      <vt:lpstr>Phasenübersicht</vt:lpstr>
      <vt:lpstr>Phase 0</vt:lpstr>
      <vt:lpstr>Phase 1</vt:lpstr>
      <vt:lpstr>Phase 2</vt:lpstr>
      <vt:lpstr>Phase 3</vt:lpstr>
      <vt:lpstr>Zeitplan</vt:lpstr>
      <vt:lpstr>Finanzierungskonzept 1</vt:lpstr>
      <vt:lpstr>Finanzierungskonzept 2</vt:lpstr>
      <vt:lpstr>Finanzierungskonzept 3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</dc:creator>
  <cp:lastModifiedBy>Dirk</cp:lastModifiedBy>
  <dcterms:created xsi:type="dcterms:W3CDTF">2008-08-04T16:38:21Z</dcterms:created>
  <dcterms:modified xsi:type="dcterms:W3CDTF">2008-08-27T20:37:40Z</dcterms:modified>
</cp:coreProperties>
</file>