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240" yWindow="780" windowWidth="7515" windowHeight="4980"/>
  </bookViews>
  <sheets>
    <sheet name="укрупненно" sheetId="2" r:id="rId1"/>
  </sheets>
  <definedNames>
    <definedName name="_xlnm._FilterDatabase" localSheetId="0" hidden="1">укрупненно!$A$13:$CV$233</definedName>
    <definedName name="Z_00293721_B67C_42A9_A5C3_6A9ECB839C42_.wvu.FilterData" localSheetId="0" hidden="1">укрупненно!$A$13:$CW$233</definedName>
    <definedName name="Z_01DF5A5E_0E16_456D_89F7_466FD604A0C5_.wvu.FilterData" localSheetId="0" hidden="1">укрупненно!$A$13:$CV$233</definedName>
    <definedName name="Z_020A3C74_83E5_4064_9403_3B5DFFD7F3F1_.wvu.FilterData" localSheetId="0" hidden="1">укрупненно!$A$13:$CW$233</definedName>
    <definedName name="Z_0377C52D_C7F8_4A98_AC42_E42B1AAEEBB3_.wvu.FilterData" localSheetId="0" hidden="1">укрупненно!$A$13:$CV$233</definedName>
    <definedName name="Z_0450443A_4FBD_451A_B1AA_7C80D2BFB0D7_.wvu.FilterData" localSheetId="0" hidden="1">укрупненно!$A$13:$CW$233</definedName>
    <definedName name="Z_0450443A_4FBD_451A_B1AA_7C80D2BFB0D7_.wvu.PrintArea" localSheetId="0" hidden="1">укрупненно!$A$1:$CG$233</definedName>
    <definedName name="Z_0450443A_4FBD_451A_B1AA_7C80D2BFB0D7_.wvu.PrintTitles" localSheetId="0" hidden="1">укрупненно!$6:$11</definedName>
    <definedName name="Z_0665AE69_ED54_4EB2_AEB0_F68985F25130_.wvu.FilterData" localSheetId="0" hidden="1">укрупненно!$A$13:$CV$233</definedName>
    <definedName name="Z_0AA1328F_0D19_4CA3_8CA9_081926F1E932_.wvu.FilterData" localSheetId="0" hidden="1">укрупненно!$A$13:$CV$233</definedName>
    <definedName name="Z_0E085679_EC47_441F_96D9_3AB2F6F7C6F9_.wvu.FilterData" localSheetId="0" hidden="1">укрупненно!$A$13:$CV$233</definedName>
    <definedName name="Z_19A27CD3_6C8E_4E3C_B16B_3A227BF9688B_.wvu.FilterData" localSheetId="0" hidden="1">укрупненно!$A$13:$CV$233</definedName>
    <definedName name="Z_2008B211_7804_4125_B3D2_2E7D1E86D6CC_.wvu.FilterData" localSheetId="0" hidden="1">укрупненно!$A$13:$CW$233</definedName>
    <definedName name="Z_2634ED2A_E8E4_4BDD_9491_56D160757803_.wvu.FilterData" localSheetId="0" hidden="1">укрупненно!$A$13:$CV$233</definedName>
    <definedName name="Z_2D66BB8A_71CA_4899_B8EB_DA9B764D6EEE_.wvu.FilterData" localSheetId="0" hidden="1">укрупненно!$A$13:$CV$233</definedName>
    <definedName name="Z_328C28A3_56F3_4FC1_B411_C6119BFA38FD_.wvu.Cols" localSheetId="0" hidden="1">укрупненно!$A:$A,укрупненно!$H:$K,укрупненно!$N:$Q,укрупненно!$T:$W,укрупненно!$Z:$AC,укрупненно!$AF:$AI,укрупненно!$AL:$AO,укрупненно!$AR:$AU,укрупненно!$AX:$BA,укрупненно!$BD:$BG,укрупненно!$BJ:$BN,укрупненно!$BQ:$BX,укрупненно!$CH:$CH</definedName>
    <definedName name="Z_328C28A3_56F3_4FC1_B411_C6119BFA38FD_.wvu.FilterData" localSheetId="0" hidden="1">укрупненно!$A$13:$CV$233</definedName>
    <definedName name="Z_328C28A3_56F3_4FC1_B411_C6119BFA38FD_.wvu.PrintArea" localSheetId="0" hidden="1">укрупненно!$B$1:$CI$231</definedName>
    <definedName name="Z_328C28A3_56F3_4FC1_B411_C6119BFA38FD_.wvu.PrintTitles" localSheetId="0" hidden="1">укрупненно!$6:$11</definedName>
    <definedName name="Z_34F2B7C0_737F_4E11_ABFD_901E17F4CD64_.wvu.FilterData" localSheetId="0" hidden="1">укрупненно!$A$13:$CV$233</definedName>
    <definedName name="Z_35B4DF52_3BAC_4989_9C5B_7F11B1E65CF3_.wvu.FilterData" localSheetId="0" hidden="1">укрупненно!$A$13:$CW$233</definedName>
    <definedName name="Z_38B087B5_EDC7_4211_9988_622489122869_.wvu.FilterData" localSheetId="0" hidden="1">укрупненно!$A$13:$CW$233</definedName>
    <definedName name="Z_39C39C93_1C9E_4138_B1D2_C47131747A96_.wvu.FilterData" localSheetId="0" hidden="1">укрупненно!$A$13:$CW$233</definedName>
    <definedName name="Z_3F6180FE_1C78_4364_A3A0_57B9A4D06E5A_.wvu.FilterData" localSheetId="0" hidden="1">укрупненно!$A$13:$CV$233</definedName>
    <definedName name="Z_43291F88_A8DE_4963_A046_874968581F5A_.wvu.FilterData" localSheetId="0" hidden="1">укрупненно!$A$13:$CV$233</definedName>
    <definedName name="Z_4723C0E6_5F46_4F80_9208_D5C3BFEAB21B_.wvu.FilterData" localSheetId="0" hidden="1">укрупненно!$A$13:$CW$233</definedName>
    <definedName name="Z_473A9D1E_FDFC_4A52_BCAC_DE98A06A5D1A_.wvu.FilterData" localSheetId="0" hidden="1">укрупненно!$A$13:$CV$233</definedName>
    <definedName name="Z_522858DF_B155_4DCF_90B2_45B38A9E5D2F_.wvu.FilterData" localSheetId="0" hidden="1">укрупненно!$A$13:$CW$233</definedName>
    <definedName name="Z_53F1321A_E83F_4A7F_A724_7EBD4C8866EE_.wvu.FilterData" localSheetId="0" hidden="1">укрупненно!$A$13:$CW$233</definedName>
    <definedName name="Z_56E7D8D6_161B_4192_95E9_362C9F827128_.wvu.Cols" localSheetId="0" hidden="1">укрупненно!#REF!</definedName>
    <definedName name="Z_56E7D8D6_161B_4192_95E9_362C9F827128_.wvu.FilterData" localSheetId="0" hidden="1">укрупненно!$A$13:$CW$233</definedName>
    <definedName name="Z_56E7D8D6_161B_4192_95E9_362C9F827128_.wvu.PrintArea" localSheetId="0" hidden="1">укрупненно!$A$1:$CL$233</definedName>
    <definedName name="Z_56E7D8D6_161B_4192_95E9_362C9F827128_.wvu.PrintTitles" localSheetId="0" hidden="1">укрупненно!$6:$11</definedName>
    <definedName name="Z_5C9F0BC4_DDCB_4399_B826_858973EB8DA9_.wvu.FilterData" localSheetId="0" hidden="1">укрупненно!$A$13:$CW$233</definedName>
    <definedName name="Z_60B3F2E2_8F79_4906_BAA7_E2A659C68797_.wvu.FilterData" localSheetId="0" hidden="1">укрупненно!$A$13:$CW$233</definedName>
    <definedName name="Z_662B946A_BF75_4049_A1F2_536598AA14D2_.wvu.FilterData" localSheetId="0" hidden="1">укрупненно!$A$13:$CW$233</definedName>
    <definedName name="Z_662B946A_BF75_4049_A1F2_536598AA14D2_.wvu.PrintArea" localSheetId="0" hidden="1">укрупненно!$A$1:$CK$233</definedName>
    <definedName name="Z_662B946A_BF75_4049_A1F2_536598AA14D2_.wvu.PrintTitles" localSheetId="0" hidden="1">укрупненно!$6:$11</definedName>
    <definedName name="Z_6B9221CB_AFED_47D7_8D92_05A560576136_.wvu.FilterData" localSheetId="0" hidden="1">укрупненно!$A$13:$CV$233</definedName>
    <definedName name="Z_6D8AE97A_B22E_4B81_9909_DB6FF138B1F4_.wvu.FilterData" localSheetId="0" hidden="1">укрупненно!$A$13:$CW$233</definedName>
    <definedName name="Z_6E86329B_836A_4179_A706_25F2F325A30A_.wvu.FilterData" localSheetId="0" hidden="1">укрупненно!$A$13:$CV$233</definedName>
    <definedName name="Z_70B520D1_7F87_43DC_AE25_EC131EC517A9_.wvu.FilterData" localSheetId="0" hidden="1">укрупненно!$A$13:$CV$233</definedName>
    <definedName name="Z_7B76C973_F938_4125_BE0A_1FD48F9BB5CB_.wvu.FilterData" localSheetId="0" hidden="1">укрупненно!$A$13:$CW$233</definedName>
    <definedName name="Z_83B3B73A_14C9_451A_9D12_D896C83937BB_.wvu.FilterData" localSheetId="0" hidden="1">укрупненно!$A$13:$CW$233</definedName>
    <definedName name="Z_85D5F10A_78B8_4A40_BC2B_253AFE870093_.wvu.FilterData" localSheetId="0" hidden="1">укрупненно!$A$13:$CV$233</definedName>
    <definedName name="Z_85DD8C8E_3CB3_4A40_B65A_330A454A9D86_.wvu.FilterData" localSheetId="0" hidden="1">укрупненно!$A$13:$CW$233</definedName>
    <definedName name="Z_8D119432_DBA9_4E21_B5D2_8818F285669C_.wvu.FilterData" localSheetId="0" hidden="1">укрупненно!$A$13:$CV$233</definedName>
    <definedName name="Z_94DA1C01_3DB6_4209_BA0D_5CB70D4AFDAB_.wvu.FilterData" localSheetId="0" hidden="1">укрупненно!$A$13:$CW$233</definedName>
    <definedName name="Z_95A3CE7F_BDBB_4739_BCA1_A6D1EC87CB07_.wvu.FilterData" localSheetId="0" hidden="1">укрупненно!$A$13:$CV$233</definedName>
    <definedName name="Z_97FAD4F4_234C_468C_A718_F120E044C25B_.wvu.FilterData" localSheetId="0" hidden="1">укрупненно!$A$13:$CV$233</definedName>
    <definedName name="Z_9855D066_87B8_4565_9C6B_427A25EE29F7_.wvu.FilterData" localSheetId="0" hidden="1">укрупненно!$A$13:$CW$233</definedName>
    <definedName name="Z_98643B67_EECC_4F28_9A5A_8FB3C669C0C7_.wvu.FilterData" localSheetId="0" hidden="1">укрупненно!$A$13:$CV$233</definedName>
    <definedName name="Z_9EADD91F_C04F_4BB3_A0F5_A94FD0132A23_.wvu.FilterData" localSheetId="0" hidden="1">укрупненно!$A$13:$CV$233</definedName>
    <definedName name="Z_A058C75B_DB39_41D5_8464_9F214579C502_.wvu.FilterData" localSheetId="0" hidden="1">укрупненно!$A$13:$CW$233</definedName>
    <definedName name="Z_A32841D2_5BCE_4294_9EB9_1691D8C253E7_.wvu.FilterData" localSheetId="0" hidden="1">укрупненно!$A$13:$CV$233</definedName>
    <definedName name="Z_A80223A7_ACAC_4E8B_A58D_2A78ED9D2074_.wvu.FilterData" localSheetId="0" hidden="1">укрупненно!$A$13:$CV$233</definedName>
    <definedName name="Z_ABA3478C_BDB2_4F77_88F7_8E22BD16DD3D_.wvu.FilterData" localSheetId="0" hidden="1">укрупненно!$A$13:$CV$233</definedName>
    <definedName name="Z_B07E8C9D_765A_450C_B223_9AC39EC3753D_.wvu.FilterData" localSheetId="0" hidden="1">укрупненно!$A$13:$CW$233</definedName>
    <definedName name="Z_B69B2923_9612_42E5_BB88_ACE815AF3265_.wvu.FilterData" localSheetId="0" hidden="1">укрупненно!$A$13:$CW$233</definedName>
    <definedName name="Z_BEAEE04E_8CAF_4A5C_9886_B78BFEDA3375_.wvu.FilterData" localSheetId="0" hidden="1">укрупненно!$A$13:$CW$233</definedName>
    <definedName name="Z_C08F2CFE_87A9_4C61_8D78_5FD9D4D9498E_.wvu.FilterData" localSheetId="0" hidden="1">укрупненно!$A$13:$CW$233</definedName>
    <definedName name="Z_C42F814C_1CEF_4F9A_9A3F_CDA7DDB03C3D_.wvu.FilterData" localSheetId="0" hidden="1">укрупненно!$A$13:$CV$233</definedName>
    <definedName name="Z_C7896ABE_9947_4AD5_859B_70EB1506FBC5_.wvu.Cols" localSheetId="0" hidden="1">укрупненно!$A:$A,укрупненно!$H:$K,укрупненно!$N:$Q,укрупненно!$T:$W,укрупненно!$Z:$AC,укрупненно!$AF:$AI,укрупненно!$AL:$AO,укрупненно!$AR:$AU,укрупненно!$AX:$BA,укрупненно!$BD:$BG,укрупненно!$BJ:$BN,укрупненно!$BQ:$BX</definedName>
    <definedName name="Z_C7896ABE_9947_4AD5_859B_70EB1506FBC5_.wvu.FilterData" localSheetId="0" hidden="1">укрупненно!$A$13:$CV$233</definedName>
    <definedName name="Z_C7896ABE_9947_4AD5_859B_70EB1506FBC5_.wvu.PrintArea" localSheetId="0" hidden="1">укрупненно!$B$1:$CI$231</definedName>
    <definedName name="Z_C7896ABE_9947_4AD5_859B_70EB1506FBC5_.wvu.PrintTitles" localSheetId="0" hidden="1">укрупненно!$6:$11</definedName>
    <definedName name="Z_D26EA3E4_3D92_4CC8_A50C_5773973D3D7C_.wvu.FilterData" localSheetId="0" hidden="1">укрупненно!$A$13:$CW$233</definedName>
    <definedName name="Z_D4735962_621C_4F21_8097_FB71D048BC7E_.wvu.FilterData" localSheetId="0" hidden="1">укрупненно!$A$13:$CV$233</definedName>
    <definedName name="Z_D5C663D7_78D5_4ABA_A722_07404F9A5CCD_.wvu.FilterData" localSheetId="0" hidden="1">укрупненно!$A$13:$CW$233</definedName>
    <definedName name="Z_D86D7F37_8B37_446F_9A56_02DC38C315C0_.wvu.FilterData" localSheetId="0" hidden="1">укрупненно!$A$13:$CV$233</definedName>
    <definedName name="Z_D8A8B070_D99D_4F92_96AF_9A9D2241AB4F_.wvu.FilterData" localSheetId="0" hidden="1">укрупненно!$A$13:$CV$233</definedName>
    <definedName name="Z_DC5D4245_5B9F_4E91_B698_BA6A270DB352_.wvu.Cols" localSheetId="0" hidden="1">укрупненно!$A:$A,укрупненно!$H:$K,укрупненно!$N:$Q,укрупненно!$T:$W,укрупненно!$Z:$AC,укрупненно!$AF:$AI,укрупненно!$AL:$AO,укрупненно!$AR:$AU,укрупненно!$AX:$BA,укрупненно!$BD:$BG,укрупненно!$BJ:$BN,укрупненно!$BQ:$BX</definedName>
    <definedName name="Z_DC5D4245_5B9F_4E91_B698_BA6A270DB352_.wvu.FilterData" localSheetId="0" hidden="1">укрупненно!$A$13:$CV$233</definedName>
    <definedName name="Z_DC5D4245_5B9F_4E91_B698_BA6A270DB352_.wvu.PrintArea" localSheetId="0" hidden="1">укрупненно!$B$1:$CI$231</definedName>
    <definedName name="Z_DC5D4245_5B9F_4E91_B698_BA6A270DB352_.wvu.PrintTitles" localSheetId="0" hidden="1">укрупненно!$6:$11</definedName>
    <definedName name="Z_DC6641E7_D35B_4FEB_A879_1E637EC3BDCE_.wvu.FilterData" localSheetId="0" hidden="1">укрупненно!$A$13:$CV$233</definedName>
    <definedName name="Z_DEE240C9_C54F_474D_A408_52C2A1DAF46B_.wvu.FilterData" localSheetId="0" hidden="1">укрупненно!$A$13:$CW$233</definedName>
    <definedName name="Z_E3238E93_D5E4_4CC4_B0F6_FB1B5AA8504A_.wvu.FilterData" localSheetId="0" hidden="1">укрупненно!$A$13:$CV$233</definedName>
    <definedName name="Z_E5A7CA19_5127_4333_B57E_7E842B507EF1_.wvu.FilterData" localSheetId="0" hidden="1">укрупненно!$A$13:$CV$233</definedName>
    <definedName name="Z_E8479D0C_E754_42FC_BC84_0DE01E48CCA5_.wvu.FilterData" localSheetId="0" hidden="1">укрупненно!$A$13:$CV$233</definedName>
    <definedName name="Z_ECE42EDA_30CB_44EB_9E9C_07BEAD44ACD9_.wvu.FilterData" localSheetId="0" hidden="1">укрупненно!$A$13:$CW$233</definedName>
    <definedName name="Z_EEE83B04_9B3F_4843_9DF1_E18267FC19AE_.wvu.FilterData" localSheetId="0" hidden="1">укрупненно!$A$13:$CV$233</definedName>
    <definedName name="Z_F3C3852F_8488_4062_8596_3538AB2B2D73_.wvu.FilterData" localSheetId="0" hidden="1">укрупненно!$A$13:$CW$233</definedName>
    <definedName name="Z_F4449461_850E_47FD_B0DE_5F09443D05FA_.wvu.FilterData" localSheetId="0" hidden="1">укрупненно!$A$13:$CW$233</definedName>
    <definedName name="Z_F4D5DD67_31E4_407E_844D_02848FC7C828_.wvu.FilterData" localSheetId="0" hidden="1">укрупненно!$A$13:$CV$233</definedName>
    <definedName name="Z_F708A947_E372_49FE_9323_550D122C0A8D_.wvu.FilterData" localSheetId="0" hidden="1">укрупненно!$A$13:$CW$233</definedName>
    <definedName name="Z_FB85193F_5707_4946_908B_C9A2F54A304D_.wvu.FilterData" localSheetId="0" hidden="1">укрупненно!$A$13:$CV$233</definedName>
    <definedName name="Z_FDAADF54_6889_4907_9A13_F26B8AE3DA0A_.wvu.FilterData" localSheetId="0" hidden="1">укрупненно!$A$13:$CW$233</definedName>
    <definedName name="Z_FEC4CB99_FD3B_4DC7_B45D_39489E74ACFA_.wvu.FilterData" localSheetId="0" hidden="1">укрупненно!$A$13:$CW$233</definedName>
    <definedName name="Z_FF499438_462D_48CC_8AF5_30F58CC567EE_.wvu.FilterData" localSheetId="0" hidden="1">укрупненно!$A$13:$CV$233</definedName>
    <definedName name="_xlnm.Print_Titles" localSheetId="0">укрупненно!$6:$11</definedName>
    <definedName name="_xlnm.Print_Area" localSheetId="0">укрупненно!$B$1:$CI$231</definedName>
  </definedNames>
  <calcPr calcId="145621"/>
  <customWorkbookViews>
    <customWorkbookView name="kapital1 - Личное представление" guid="{328C28A3-56F3-4FC1-B411-C6119BFA38FD}" mergeInterval="0" personalView="1" maximized="1" windowWidth="1916" windowHeight="855" activeSheetId="2"/>
    <customWorkbookView name="Kapital12 - Личное представление" guid="{C7896ABE-9947-4AD5-859B-70EB1506FBC5}" mergeInterval="0" personalView="1" maximized="1" windowWidth="1276" windowHeight="805" activeSheetId="2"/>
    <customWorkbookView name="kapital11 - Личное представление" guid="{56E7D8D6-161B-4192-95E9-362C9F827128}" mergeInterval="0" personalView="1" maximized="1" windowWidth="1436" windowHeight="641" activeSheetId="1" showComments="commIndAndComment"/>
    <customWorkbookView name="AndrewJR - Личное представление" guid="{662B946A-BF75-4049-A1F2-536598AA14D2}" mergeInterval="0" personalView="1" maximized="1" xWindow="1" yWindow="1" windowWidth="1362" windowHeight="510" activeSheetId="1"/>
    <customWorkbookView name="kapital6 - Личное представление" guid="{0450443A-4FBD-451A-B1AA-7C80D2BFB0D7}" mergeInterval="0" personalView="1" maximized="1" windowWidth="1362" windowHeight="503" activeSheetId="1"/>
    <customWorkbookView name="kapital7 - Личное представление" guid="{DC5D4245-5B9F-4E91-B698-BA6A270DB352}" mergeInterval="0" personalView="1" maximized="1" windowWidth="1916" windowHeight="857" activeSheetId="2"/>
  </customWorkbookViews>
</workbook>
</file>

<file path=xl/calcChain.xml><?xml version="1.0" encoding="utf-8"?>
<calcChain xmlns="http://schemas.openxmlformats.org/spreadsheetml/2006/main">
  <c r="CA204" i="2" l="1"/>
  <c r="BZ214" i="2" l="1"/>
  <c r="BZ215" i="2"/>
  <c r="BZ216" i="2"/>
  <c r="BZ217" i="2"/>
  <c r="BZ218" i="2"/>
  <c r="BZ219" i="2"/>
  <c r="BZ220" i="2"/>
  <c r="BZ221" i="2"/>
  <c r="BZ222" i="2"/>
  <c r="BZ223" i="2"/>
  <c r="BZ224" i="2"/>
  <c r="BZ225" i="2"/>
  <c r="BZ226" i="2"/>
  <c r="BZ227" i="2"/>
  <c r="BZ228" i="2"/>
  <c r="BZ229" i="2"/>
  <c r="BZ230" i="2"/>
  <c r="BZ231" i="2"/>
  <c r="BZ213" i="2"/>
  <c r="BZ192" i="2"/>
  <c r="BZ193" i="2"/>
  <c r="BZ194" i="2"/>
  <c r="BZ195" i="2"/>
  <c r="BZ196" i="2"/>
  <c r="BZ197" i="2"/>
  <c r="BZ198" i="2"/>
  <c r="BZ199" i="2"/>
  <c r="BZ200" i="2"/>
  <c r="BZ201" i="2"/>
  <c r="BZ202" i="2"/>
  <c r="BZ203" i="2"/>
  <c r="BZ204" i="2"/>
  <c r="BZ205" i="2"/>
  <c r="BZ206" i="2"/>
  <c r="BZ207" i="2"/>
  <c r="BZ208" i="2"/>
  <c r="BZ209" i="2"/>
  <c r="BZ210" i="2"/>
  <c r="BZ211" i="2"/>
  <c r="BZ191" i="2"/>
  <c r="BZ181" i="2"/>
  <c r="BZ182" i="2"/>
  <c r="BZ183" i="2"/>
  <c r="BZ184" i="2"/>
  <c r="BZ185" i="2"/>
  <c r="BZ186" i="2"/>
  <c r="BZ187" i="2"/>
  <c r="BZ188" i="2"/>
  <c r="BZ189" i="2"/>
  <c r="BZ180" i="2"/>
  <c r="BZ178" i="2"/>
  <c r="BZ175" i="2"/>
  <c r="BZ176" i="2"/>
  <c r="BZ174" i="2"/>
  <c r="BZ79" i="2"/>
  <c r="BZ80" i="2"/>
  <c r="BZ81" i="2"/>
  <c r="BZ82" i="2"/>
  <c r="BZ83" i="2"/>
  <c r="BZ84" i="2"/>
  <c r="BZ85" i="2"/>
  <c r="BZ86" i="2"/>
  <c r="BZ87" i="2"/>
  <c r="BZ88" i="2"/>
  <c r="BZ89" i="2"/>
  <c r="BZ90" i="2"/>
  <c r="BZ91" i="2"/>
  <c r="BZ92" i="2"/>
  <c r="BZ93" i="2"/>
  <c r="BZ94" i="2"/>
  <c r="BZ95" i="2"/>
  <c r="BZ96" i="2"/>
  <c r="BZ97" i="2"/>
  <c r="BZ98" i="2"/>
  <c r="BZ99" i="2"/>
  <c r="BZ100" i="2"/>
  <c r="BZ101" i="2"/>
  <c r="BZ102" i="2"/>
  <c r="BZ103" i="2"/>
  <c r="BZ104" i="2"/>
  <c r="BZ105" i="2"/>
  <c r="BZ106" i="2"/>
  <c r="BZ107" i="2"/>
  <c r="BZ108" i="2"/>
  <c r="BZ109" i="2"/>
  <c r="BZ110" i="2"/>
  <c r="BZ111" i="2"/>
  <c r="BZ112" i="2"/>
  <c r="BZ113" i="2"/>
  <c r="BZ114" i="2"/>
  <c r="BZ115" i="2"/>
  <c r="BZ116" i="2"/>
  <c r="BZ117" i="2"/>
  <c r="BZ118" i="2"/>
  <c r="BZ119" i="2"/>
  <c r="BZ120" i="2"/>
  <c r="BZ121" i="2"/>
  <c r="BZ122" i="2"/>
  <c r="BZ123" i="2"/>
  <c r="BZ124" i="2"/>
  <c r="BZ125" i="2"/>
  <c r="BZ126" i="2"/>
  <c r="BZ127" i="2"/>
  <c r="BZ128" i="2"/>
  <c r="BZ129" i="2"/>
  <c r="BZ130" i="2"/>
  <c r="BZ131" i="2"/>
  <c r="BZ132" i="2"/>
  <c r="BZ133" i="2"/>
  <c r="BZ134" i="2"/>
  <c r="BZ135" i="2"/>
  <c r="BZ136" i="2"/>
  <c r="BZ137" i="2"/>
  <c r="BZ138" i="2"/>
  <c r="BZ139" i="2"/>
  <c r="BZ140" i="2"/>
  <c r="BZ141" i="2"/>
  <c r="BZ142" i="2"/>
  <c r="BZ143" i="2"/>
  <c r="BZ144" i="2"/>
  <c r="BZ145" i="2"/>
  <c r="BZ146" i="2"/>
  <c r="BZ147" i="2"/>
  <c r="BZ148" i="2"/>
  <c r="BZ149" i="2"/>
  <c r="BZ150" i="2"/>
  <c r="BZ151" i="2"/>
  <c r="BZ152" i="2"/>
  <c r="BZ153" i="2"/>
  <c r="BZ154" i="2"/>
  <c r="BZ155" i="2"/>
  <c r="BZ156" i="2"/>
  <c r="BZ157" i="2"/>
  <c r="BZ158" i="2"/>
  <c r="BZ159" i="2"/>
  <c r="BZ160" i="2"/>
  <c r="BZ161" i="2"/>
  <c r="BZ162" i="2"/>
  <c r="BZ163" i="2"/>
  <c r="BZ164" i="2"/>
  <c r="BZ165" i="2"/>
  <c r="BZ166" i="2"/>
  <c r="BZ167" i="2"/>
  <c r="BZ168" i="2"/>
  <c r="BZ169" i="2"/>
  <c r="BZ170" i="2"/>
  <c r="BZ171" i="2"/>
  <c r="BZ172" i="2"/>
  <c r="BZ78" i="2"/>
  <c r="BZ70" i="2"/>
  <c r="BZ71" i="2"/>
  <c r="BZ72" i="2"/>
  <c r="BZ73" i="2"/>
  <c r="BZ74" i="2"/>
  <c r="BZ75" i="2"/>
  <c r="BZ76" i="2"/>
  <c r="BZ69" i="2"/>
  <c r="BZ67" i="2"/>
  <c r="BZ66" i="2"/>
  <c r="BZ57" i="2"/>
  <c r="BZ58" i="2"/>
  <c r="BZ59" i="2"/>
  <c r="BZ60" i="2"/>
  <c r="BZ61" i="2"/>
  <c r="BZ62" i="2"/>
  <c r="BZ63" i="2"/>
  <c r="BZ64" i="2"/>
  <c r="BZ56" i="2"/>
  <c r="BZ54" i="2"/>
  <c r="BZ46" i="2"/>
  <c r="BZ47" i="2"/>
  <c r="BZ48" i="2"/>
  <c r="BZ49" i="2"/>
  <c r="BZ50" i="2"/>
  <c r="BZ51" i="2"/>
  <c r="BZ52" i="2"/>
  <c r="BZ45" i="2"/>
  <c r="BZ40" i="2"/>
  <c r="BZ41" i="2"/>
  <c r="BZ42" i="2"/>
  <c r="BZ43" i="2"/>
  <c r="BZ39" i="2"/>
  <c r="BZ33" i="2"/>
  <c r="BZ34" i="2"/>
  <c r="BZ35" i="2"/>
  <c r="BZ36" i="2"/>
  <c r="BZ32" i="2"/>
  <c r="BZ21" i="2"/>
  <c r="BZ22" i="2"/>
  <c r="BZ23" i="2"/>
  <c r="BZ24" i="2"/>
  <c r="BZ25" i="2"/>
  <c r="BZ26" i="2"/>
  <c r="BZ27" i="2"/>
  <c r="BZ28" i="2"/>
  <c r="BZ29" i="2"/>
  <c r="BZ30" i="2"/>
  <c r="BZ20" i="2"/>
  <c r="BZ18" i="2"/>
  <c r="BZ17" i="2"/>
  <c r="BY149" i="2" l="1"/>
  <c r="CA29" i="2"/>
  <c r="BY29" i="2"/>
  <c r="CD29" i="2" s="1"/>
  <c r="CA28" i="2"/>
  <c r="BY28" i="2"/>
  <c r="CD28" i="2" s="1"/>
  <c r="CB29" i="2" l="1"/>
  <c r="CB28" i="2"/>
  <c r="CE29" i="2"/>
  <c r="CE28" i="2"/>
  <c r="S67" i="2" l="1"/>
  <c r="BO64" i="2"/>
  <c r="BH64" i="2"/>
  <c r="BB64" i="2"/>
  <c r="AV64" i="2"/>
  <c r="AP64" i="2"/>
  <c r="AJ64" i="2"/>
  <c r="BH63" i="2"/>
  <c r="BB63" i="2"/>
  <c r="AV63" i="2"/>
  <c r="AP63" i="2"/>
  <c r="AJ63" i="2"/>
  <c r="BO63" i="2"/>
  <c r="BH62" i="2"/>
  <c r="BB62" i="2"/>
  <c r="AV62" i="2"/>
  <c r="AP62" i="2"/>
  <c r="AJ62" i="2"/>
  <c r="AD59" i="2"/>
  <c r="X59" i="2"/>
  <c r="BO58" i="2"/>
  <c r="AJ57" i="2"/>
  <c r="BO57" i="2" l="1"/>
  <c r="BH57" i="2"/>
  <c r="BB57" i="2"/>
  <c r="AV57" i="2"/>
  <c r="AP57" i="2"/>
  <c r="AJ56" i="2"/>
  <c r="AP56" i="2"/>
  <c r="X195" i="2" l="1"/>
  <c r="X194" i="2"/>
  <c r="X192" i="2"/>
  <c r="BO189" i="2"/>
  <c r="BO188" i="2"/>
  <c r="BO187" i="2"/>
  <c r="BO186" i="2"/>
  <c r="BO184" i="2"/>
  <c r="BO183" i="2"/>
  <c r="BO182" i="2"/>
  <c r="BO181" i="2"/>
  <c r="BO180" i="2"/>
  <c r="BY76" i="2"/>
  <c r="BO18" i="2" l="1"/>
  <c r="BO185" i="2" l="1"/>
  <c r="CH77" i="2" l="1"/>
  <c r="CH44" i="2" l="1"/>
  <c r="CI44" i="2"/>
  <c r="CH38" i="2"/>
  <c r="CH37" i="2" s="1"/>
  <c r="CI38" i="2"/>
  <c r="CH212" i="2"/>
  <c r="CH190" i="2"/>
  <c r="CH179" i="2"/>
  <c r="BZ177" i="2"/>
  <c r="CG177" i="2"/>
  <c r="CH177" i="2"/>
  <c r="CH173" i="2"/>
  <c r="CH68" i="2"/>
  <c r="CH65" i="2"/>
  <c r="CH55" i="2" s="1"/>
  <c r="BZ53" i="2"/>
  <c r="CH31" i="2"/>
  <c r="CH19" i="2"/>
  <c r="CH16" i="2"/>
  <c r="BO17" i="2"/>
  <c r="BO75" i="2"/>
  <c r="BO74" i="2"/>
  <c r="BO73" i="2"/>
  <c r="BO72" i="2"/>
  <c r="BO70" i="2"/>
  <c r="AV74" i="2"/>
  <c r="BZ65" i="2" l="1"/>
  <c r="BZ55" i="2" s="1"/>
  <c r="BZ68" i="2"/>
  <c r="CH14" i="2"/>
  <c r="BZ77" i="2"/>
  <c r="BZ38" i="2"/>
  <c r="BZ179" i="2"/>
  <c r="BZ212" i="2"/>
  <c r="BZ190" i="2"/>
  <c r="BZ173" i="2"/>
  <c r="BZ15" i="2"/>
  <c r="BZ44" i="2"/>
  <c r="BZ31" i="2"/>
  <c r="BZ16" i="2"/>
  <c r="BZ19" i="2"/>
  <c r="AD75" i="2"/>
  <c r="AJ72" i="2"/>
  <c r="BY72" i="2" s="1"/>
  <c r="AD70" i="2"/>
  <c r="BY70" i="2" s="1"/>
  <c r="X17" i="2"/>
  <c r="BZ37" i="2" l="1"/>
  <c r="BZ14" i="2" s="1"/>
  <c r="BH30" i="2"/>
  <c r="F53" i="2" l="1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CF53" i="2"/>
  <c r="CG53" i="2"/>
  <c r="CI53" i="2"/>
  <c r="CI37" i="2" s="1"/>
  <c r="E53" i="2"/>
  <c r="BU20" i="2"/>
  <c r="BY20" i="2"/>
  <c r="CL20" i="2" s="1"/>
  <c r="Y20" i="2"/>
  <c r="Y19" i="2" s="1"/>
  <c r="CE215" i="2"/>
  <c r="CA216" i="2"/>
  <c r="CE216" i="2" s="1"/>
  <c r="BY216" i="2"/>
  <c r="BU173" i="2"/>
  <c r="BU177" i="2"/>
  <c r="D77" i="2"/>
  <c r="AX179" i="2"/>
  <c r="BP189" i="2"/>
  <c r="AW189" i="2"/>
  <c r="AW188" i="2"/>
  <c r="CA188" i="2" s="1"/>
  <c r="BV189" i="2"/>
  <c r="CJ189" i="2" s="1"/>
  <c r="BP187" i="2"/>
  <c r="AW187" i="2"/>
  <c r="BP184" i="2"/>
  <c r="AW184" i="2"/>
  <c r="BP185" i="2"/>
  <c r="AW185" i="2"/>
  <c r="BP186" i="2"/>
  <c r="AW186" i="2"/>
  <c r="BP183" i="2"/>
  <c r="AW183" i="2"/>
  <c r="BP182" i="2"/>
  <c r="AW182" i="2"/>
  <c r="BY181" i="2"/>
  <c r="CJ181" i="2" s="1"/>
  <c r="BN17" i="2"/>
  <c r="BN18" i="2"/>
  <c r="BN20" i="2"/>
  <c r="BN21" i="2"/>
  <c r="BN22" i="2"/>
  <c r="BN23" i="2"/>
  <c r="BN24" i="2"/>
  <c r="BN25" i="2"/>
  <c r="BN26" i="2"/>
  <c r="BN27" i="2"/>
  <c r="BN30" i="2"/>
  <c r="BN15" i="2" s="1"/>
  <c r="BN31" i="2"/>
  <c r="BN38" i="2"/>
  <c r="BN44" i="2"/>
  <c r="BN65" i="2"/>
  <c r="BN55" i="2" s="1"/>
  <c r="BN68" i="2"/>
  <c r="BN77" i="2"/>
  <c r="BN173" i="2"/>
  <c r="BN177" i="2"/>
  <c r="BN187" i="2"/>
  <c r="BN188" i="2"/>
  <c r="BN190" i="2"/>
  <c r="BN212" i="2"/>
  <c r="BU181" i="2"/>
  <c r="BP181" i="2"/>
  <c r="CA181" i="2" s="1"/>
  <c r="CB181" i="2" s="1"/>
  <c r="BW180" i="2"/>
  <c r="BU180" i="2"/>
  <c r="AW180" i="2"/>
  <c r="CA180" i="2" s="1"/>
  <c r="BB180" i="2"/>
  <c r="BB179" i="2" s="1"/>
  <c r="AV179" i="2"/>
  <c r="BV32" i="2"/>
  <c r="CJ32" i="2" s="1"/>
  <c r="BV30" i="2"/>
  <c r="CJ30" i="2" s="1"/>
  <c r="CJ15" i="2" s="1"/>
  <c r="BV33" i="2"/>
  <c r="BV34" i="2"/>
  <c r="BV35" i="2"/>
  <c r="BV36" i="2"/>
  <c r="CF31" i="2"/>
  <c r="CI31" i="2"/>
  <c r="CJ33" i="2"/>
  <c r="CJ34" i="2"/>
  <c r="CJ35" i="2"/>
  <c r="CJ36" i="2"/>
  <c r="CA32" i="2"/>
  <c r="CE32" i="2" s="1"/>
  <c r="BY32" i="2"/>
  <c r="CA33" i="2"/>
  <c r="BO33" i="2"/>
  <c r="BY33" i="2" s="1"/>
  <c r="CL33" i="2" s="1"/>
  <c r="CA34" i="2"/>
  <c r="CE34" i="2" s="1"/>
  <c r="BO34" i="2"/>
  <c r="BY34" i="2" s="1"/>
  <c r="CD34" i="2" s="1"/>
  <c r="CA35" i="2"/>
  <c r="CE35" i="2" s="1"/>
  <c r="BO35" i="2"/>
  <c r="BY35" i="2"/>
  <c r="CA36" i="2"/>
  <c r="CE36" i="2" s="1"/>
  <c r="BO36" i="2"/>
  <c r="BY36" i="2" s="1"/>
  <c r="CD36" i="2" s="1"/>
  <c r="D15" i="2"/>
  <c r="D31" i="2"/>
  <c r="D177" i="2"/>
  <c r="D179" i="2"/>
  <c r="D16" i="2"/>
  <c r="D19" i="2"/>
  <c r="D38" i="2"/>
  <c r="D44" i="2"/>
  <c r="D53" i="2"/>
  <c r="D65" i="2"/>
  <c r="D55" i="2" s="1"/>
  <c r="D68" i="2"/>
  <c r="D173" i="2"/>
  <c r="D190" i="2"/>
  <c r="D212" i="2"/>
  <c r="F12" i="2"/>
  <c r="G12" i="2" s="1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O44" i="2"/>
  <c r="BP44" i="2"/>
  <c r="BQ44" i="2"/>
  <c r="BR44" i="2"/>
  <c r="BS44" i="2"/>
  <c r="BT44" i="2"/>
  <c r="BU44" i="2"/>
  <c r="BV44" i="2"/>
  <c r="BW44" i="2"/>
  <c r="BX44" i="2"/>
  <c r="CF44" i="2"/>
  <c r="E38" i="2"/>
  <c r="E37" i="2" s="1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O38" i="2"/>
  <c r="BO37" i="2" s="1"/>
  <c r="BP38" i="2"/>
  <c r="BP37" i="2" s="1"/>
  <c r="BQ38" i="2"/>
  <c r="BQ37" i="2" s="1"/>
  <c r="BR38" i="2"/>
  <c r="BR37" i="2" s="1"/>
  <c r="BS38" i="2"/>
  <c r="BS37" i="2" s="1"/>
  <c r="BT38" i="2"/>
  <c r="BU38" i="2"/>
  <c r="BU37" i="2" s="1"/>
  <c r="BV38" i="2"/>
  <c r="BV37" i="2" s="1"/>
  <c r="BW38" i="2"/>
  <c r="BW37" i="2" s="1"/>
  <c r="BX38" i="2"/>
  <c r="CF38" i="2"/>
  <c r="CF37" i="2" s="1"/>
  <c r="BB176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O15" i="2"/>
  <c r="BP15" i="2"/>
  <c r="BQ15" i="2"/>
  <c r="BR15" i="2"/>
  <c r="BS15" i="2"/>
  <c r="BT15" i="2"/>
  <c r="CF15" i="2"/>
  <c r="CG15" i="2"/>
  <c r="CI15" i="2"/>
  <c r="CK15" i="2"/>
  <c r="AV17" i="2"/>
  <c r="AV18" i="2"/>
  <c r="AJ18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O177" i="2"/>
  <c r="BP177" i="2"/>
  <c r="BQ177" i="2"/>
  <c r="BR177" i="2"/>
  <c r="BS177" i="2"/>
  <c r="BT177" i="2"/>
  <c r="BV177" i="2"/>
  <c r="BW177" i="2"/>
  <c r="BX177" i="2"/>
  <c r="CF177" i="2"/>
  <c r="CI177" i="2"/>
  <c r="CJ177" i="2"/>
  <c r="CK177" i="2"/>
  <c r="CL177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O173" i="2"/>
  <c r="BP173" i="2"/>
  <c r="BQ173" i="2"/>
  <c r="BR173" i="2"/>
  <c r="BS173" i="2"/>
  <c r="BT173" i="2"/>
  <c r="BV173" i="2"/>
  <c r="BW173" i="2"/>
  <c r="BX173" i="2"/>
  <c r="CF173" i="2"/>
  <c r="CG173" i="2"/>
  <c r="CI173" i="2"/>
  <c r="CJ173" i="2"/>
  <c r="CK173" i="2"/>
  <c r="CL173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O212" i="2"/>
  <c r="BP212" i="2"/>
  <c r="BQ212" i="2"/>
  <c r="BR212" i="2"/>
  <c r="BS212" i="2"/>
  <c r="BT212" i="2"/>
  <c r="BU212" i="2"/>
  <c r="BV212" i="2"/>
  <c r="BW212" i="2"/>
  <c r="BX212" i="2"/>
  <c r="CF212" i="2"/>
  <c r="CG212" i="2"/>
  <c r="CI212" i="2"/>
  <c r="CJ212" i="2"/>
  <c r="CK212" i="2"/>
  <c r="CL212" i="2"/>
  <c r="BY215" i="2"/>
  <c r="CB215" i="2" s="1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Y179" i="2"/>
  <c r="AZ179" i="2"/>
  <c r="BA179" i="2"/>
  <c r="BC179" i="2"/>
  <c r="BD179" i="2"/>
  <c r="BE179" i="2"/>
  <c r="BF179" i="2"/>
  <c r="BG179" i="2"/>
  <c r="BH179" i="2"/>
  <c r="BI179" i="2"/>
  <c r="BJ179" i="2"/>
  <c r="BK179" i="2"/>
  <c r="BL179" i="2"/>
  <c r="BM179" i="2"/>
  <c r="BO179" i="2"/>
  <c r="BQ179" i="2"/>
  <c r="BR179" i="2"/>
  <c r="BS179" i="2"/>
  <c r="BT179" i="2"/>
  <c r="CF179" i="2"/>
  <c r="CG179" i="2"/>
  <c r="CI179" i="2"/>
  <c r="CK179" i="2"/>
  <c r="CF190" i="2"/>
  <c r="CA174" i="2"/>
  <c r="CE174" i="2" s="1"/>
  <c r="CA175" i="2"/>
  <c r="CE175" i="2" s="1"/>
  <c r="CA176" i="2"/>
  <c r="CE176" i="2" s="1"/>
  <c r="CA178" i="2"/>
  <c r="CA191" i="2"/>
  <c r="CA192" i="2"/>
  <c r="CA193" i="2"/>
  <c r="CB193" i="2" s="1"/>
  <c r="CA194" i="2"/>
  <c r="CA195" i="2"/>
  <c r="CE195" i="2" s="1"/>
  <c r="CA196" i="2"/>
  <c r="CB196" i="2" s="1"/>
  <c r="CA197" i="2"/>
  <c r="CA198" i="2"/>
  <c r="CE198" i="2" s="1"/>
  <c r="CA199" i="2"/>
  <c r="CE199" i="2" s="1"/>
  <c r="CA200" i="2"/>
  <c r="CE200" i="2" s="1"/>
  <c r="CA201" i="2"/>
  <c r="CE201" i="2" s="1"/>
  <c r="CA202" i="2"/>
  <c r="CA203" i="2"/>
  <c r="CE203" i="2" s="1"/>
  <c r="CA205" i="2"/>
  <c r="CE205" i="2" s="1"/>
  <c r="CA206" i="2"/>
  <c r="CA207" i="2"/>
  <c r="CA208" i="2"/>
  <c r="CB208" i="2" s="1"/>
  <c r="CA209" i="2"/>
  <c r="CA210" i="2"/>
  <c r="CE210" i="2" s="1"/>
  <c r="CA211" i="2"/>
  <c r="CE211" i="2" s="1"/>
  <c r="CA213" i="2"/>
  <c r="CE213" i="2" s="1"/>
  <c r="CA214" i="2"/>
  <c r="CE214" i="2" s="1"/>
  <c r="CA217" i="2"/>
  <c r="CE217" i="2" s="1"/>
  <c r="CA218" i="2"/>
  <c r="CA219" i="2"/>
  <c r="CE219" i="2" s="1"/>
  <c r="CA220" i="2"/>
  <c r="CE220" i="2" s="1"/>
  <c r="CA221" i="2"/>
  <c r="CE221" i="2" s="1"/>
  <c r="CA222" i="2"/>
  <c r="CA223" i="2"/>
  <c r="CE223" i="2" s="1"/>
  <c r="CA224" i="2"/>
  <c r="CA225" i="2"/>
  <c r="CE225" i="2" s="1"/>
  <c r="CA226" i="2"/>
  <c r="CA227" i="2"/>
  <c r="CE227" i="2" s="1"/>
  <c r="CA228" i="2"/>
  <c r="CE228" i="2" s="1"/>
  <c r="CA229" i="2"/>
  <c r="CE229" i="2" s="1"/>
  <c r="CA230" i="2"/>
  <c r="CE230" i="2" s="1"/>
  <c r="CA231" i="2"/>
  <c r="CE231" i="2" s="1"/>
  <c r="CA232" i="2"/>
  <c r="CA233" i="2"/>
  <c r="CE233" i="2" s="1"/>
  <c r="BY174" i="2"/>
  <c r="BY175" i="2"/>
  <c r="CD175" i="2" s="1"/>
  <c r="BY176" i="2"/>
  <c r="BY178" i="2"/>
  <c r="BY177" i="2" s="1"/>
  <c r="BY180" i="2"/>
  <c r="CL180" i="2" s="1"/>
  <c r="BY182" i="2"/>
  <c r="CD182" i="2" s="1"/>
  <c r="BY183" i="2"/>
  <c r="BY184" i="2"/>
  <c r="CD184" i="2" s="1"/>
  <c r="BY185" i="2"/>
  <c r="CD185" i="2" s="1"/>
  <c r="BY186" i="2"/>
  <c r="CD186" i="2" s="1"/>
  <c r="BY187" i="2"/>
  <c r="CD187" i="2" s="1"/>
  <c r="BY188" i="2"/>
  <c r="CD188" i="2" s="1"/>
  <c r="BY189" i="2"/>
  <c r="CL189" i="2" s="1"/>
  <c r="BY191" i="2"/>
  <c r="BY192" i="2"/>
  <c r="CL192" i="2" s="1"/>
  <c r="BY193" i="2"/>
  <c r="CL193" i="2" s="1"/>
  <c r="BY194" i="2"/>
  <c r="CD194" i="2" s="1"/>
  <c r="BY195" i="2"/>
  <c r="BY196" i="2"/>
  <c r="CL196" i="2" s="1"/>
  <c r="BY197" i="2"/>
  <c r="BY198" i="2"/>
  <c r="BY199" i="2"/>
  <c r="CD199" i="2" s="1"/>
  <c r="BY200" i="2"/>
  <c r="CL200" i="2" s="1"/>
  <c r="BY201" i="2"/>
  <c r="BY202" i="2"/>
  <c r="CD202" i="2" s="1"/>
  <c r="BY203" i="2"/>
  <c r="CD203" i="2" s="1"/>
  <c r="BY204" i="2"/>
  <c r="CL204" i="2" s="1"/>
  <c r="BY205" i="2"/>
  <c r="CD205" i="2" s="1"/>
  <c r="BY206" i="2"/>
  <c r="CD206" i="2" s="1"/>
  <c r="BY207" i="2"/>
  <c r="CD207" i="2" s="1"/>
  <c r="BY208" i="2"/>
  <c r="CL208" i="2" s="1"/>
  <c r="BY209" i="2"/>
  <c r="BY210" i="2"/>
  <c r="CD210" i="2" s="1"/>
  <c r="BY211" i="2"/>
  <c r="CD211" i="2" s="1"/>
  <c r="BY213" i="2"/>
  <c r="CD213" i="2" s="1"/>
  <c r="BY214" i="2"/>
  <c r="CD216" i="2"/>
  <c r="BY217" i="2"/>
  <c r="CD217" i="2" s="1"/>
  <c r="BY218" i="2"/>
  <c r="CD218" i="2" s="1"/>
  <c r="BY219" i="2"/>
  <c r="BY220" i="2"/>
  <c r="CD220" i="2" s="1"/>
  <c r="BY221" i="2"/>
  <c r="CD221" i="2" s="1"/>
  <c r="BY222" i="2"/>
  <c r="BY223" i="2"/>
  <c r="BY224" i="2"/>
  <c r="CD224" i="2" s="1"/>
  <c r="BY225" i="2"/>
  <c r="CD225" i="2" s="1"/>
  <c r="BY226" i="2"/>
  <c r="CD226" i="2" s="1"/>
  <c r="BY227" i="2"/>
  <c r="BY228" i="2"/>
  <c r="CD228" i="2" s="1"/>
  <c r="BY229" i="2"/>
  <c r="CD229" i="2" s="1"/>
  <c r="BY230" i="2"/>
  <c r="CD230" i="2" s="1"/>
  <c r="BY231" i="2"/>
  <c r="BY232" i="2"/>
  <c r="CD232" i="2" s="1"/>
  <c r="BY233" i="2"/>
  <c r="CA138" i="2"/>
  <c r="CE138" i="2" s="1"/>
  <c r="CA139" i="2"/>
  <c r="CA140" i="2"/>
  <c r="CE140" i="2" s="1"/>
  <c r="CA141" i="2"/>
  <c r="CA142" i="2"/>
  <c r="CA143" i="2"/>
  <c r="CE143" i="2" s="1"/>
  <c r="CA144" i="2"/>
  <c r="CA145" i="2"/>
  <c r="CE145" i="2" s="1"/>
  <c r="CA146" i="2"/>
  <c r="CA147" i="2"/>
  <c r="CA148" i="2"/>
  <c r="CA149" i="2"/>
  <c r="CA150" i="2"/>
  <c r="CB150" i="2" s="1"/>
  <c r="CA151" i="2"/>
  <c r="CA152" i="2"/>
  <c r="CB152" i="2" s="1"/>
  <c r="CA153" i="2"/>
  <c r="CA154" i="2"/>
  <c r="CE154" i="2" s="1"/>
  <c r="CA155" i="2"/>
  <c r="CE155" i="2" s="1"/>
  <c r="CA156" i="2"/>
  <c r="CE156" i="2" s="1"/>
  <c r="CA157" i="2"/>
  <c r="CE157" i="2" s="1"/>
  <c r="CA158" i="2"/>
  <c r="CE158" i="2" s="1"/>
  <c r="CA159" i="2"/>
  <c r="CE159" i="2" s="1"/>
  <c r="CA160" i="2"/>
  <c r="CE160" i="2" s="1"/>
  <c r="CA161" i="2"/>
  <c r="CE161" i="2" s="1"/>
  <c r="CA162" i="2"/>
  <c r="CE162" i="2" s="1"/>
  <c r="CA163" i="2"/>
  <c r="CA164" i="2"/>
  <c r="CA165" i="2"/>
  <c r="CE165" i="2" s="1"/>
  <c r="CA166" i="2"/>
  <c r="CA167" i="2"/>
  <c r="CE167" i="2" s="1"/>
  <c r="CA168" i="2"/>
  <c r="CA169" i="2"/>
  <c r="CE169" i="2" s="1"/>
  <c r="CA170" i="2"/>
  <c r="CE170" i="2" s="1"/>
  <c r="CA171" i="2"/>
  <c r="CE171" i="2" s="1"/>
  <c r="CA172" i="2"/>
  <c r="CE172" i="2" s="1"/>
  <c r="BY172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I77" i="2"/>
  <c r="BJ77" i="2"/>
  <c r="BK77" i="2"/>
  <c r="BL77" i="2"/>
  <c r="BM77" i="2"/>
  <c r="BO77" i="2"/>
  <c r="BP77" i="2"/>
  <c r="BQ77" i="2"/>
  <c r="BR77" i="2"/>
  <c r="BS77" i="2"/>
  <c r="BT77" i="2"/>
  <c r="BU77" i="2"/>
  <c r="BV77" i="2"/>
  <c r="BW77" i="2"/>
  <c r="BX77" i="2"/>
  <c r="CF77" i="2"/>
  <c r="CG77" i="2"/>
  <c r="CI77" i="2"/>
  <c r="CE152" i="2"/>
  <c r="CA78" i="2"/>
  <c r="CA79" i="2"/>
  <c r="CE79" i="2" s="1"/>
  <c r="CA80" i="2"/>
  <c r="CE80" i="2" s="1"/>
  <c r="CA81" i="2"/>
  <c r="CA82" i="2"/>
  <c r="CB82" i="2" s="1"/>
  <c r="CA83" i="2"/>
  <c r="CE83" i="2" s="1"/>
  <c r="CA84" i="2"/>
  <c r="CE84" i="2" s="1"/>
  <c r="CA85" i="2"/>
  <c r="CE85" i="2" s="1"/>
  <c r="CA86" i="2"/>
  <c r="CA87" i="2"/>
  <c r="CE87" i="2" s="1"/>
  <c r="CA88" i="2"/>
  <c r="CE88" i="2" s="1"/>
  <c r="CA89" i="2"/>
  <c r="CA90" i="2"/>
  <c r="CE90" i="2" s="1"/>
  <c r="CA91" i="2"/>
  <c r="CE91" i="2" s="1"/>
  <c r="CA92" i="2"/>
  <c r="CE92" i="2" s="1"/>
  <c r="CA93" i="2"/>
  <c r="CA94" i="2"/>
  <c r="CE94" i="2" s="1"/>
  <c r="CA95" i="2"/>
  <c r="CE95" i="2" s="1"/>
  <c r="CA96" i="2"/>
  <c r="CE96" i="2" s="1"/>
  <c r="CA97" i="2"/>
  <c r="CE97" i="2" s="1"/>
  <c r="CA98" i="2"/>
  <c r="CE98" i="2" s="1"/>
  <c r="CA99" i="2"/>
  <c r="CE99" i="2" s="1"/>
  <c r="CA100" i="2"/>
  <c r="CE100" i="2" s="1"/>
  <c r="CA101" i="2"/>
  <c r="CA102" i="2"/>
  <c r="CE102" i="2" s="1"/>
  <c r="CA103" i="2"/>
  <c r="CE103" i="2" s="1"/>
  <c r="CA104" i="2"/>
  <c r="CA105" i="2"/>
  <c r="CE105" i="2" s="1"/>
  <c r="CA106" i="2"/>
  <c r="CE106" i="2" s="1"/>
  <c r="CA107" i="2"/>
  <c r="CA108" i="2"/>
  <c r="CE108" i="2" s="1"/>
  <c r="CA109" i="2"/>
  <c r="CA110" i="2"/>
  <c r="CA111" i="2"/>
  <c r="CA112" i="2"/>
  <c r="CE112" i="2" s="1"/>
  <c r="CA113" i="2"/>
  <c r="CE113" i="2" s="1"/>
  <c r="CA114" i="2"/>
  <c r="CE114" i="2" s="1"/>
  <c r="CA115" i="2"/>
  <c r="CE115" i="2" s="1"/>
  <c r="CA116" i="2"/>
  <c r="CE116" i="2" s="1"/>
  <c r="CA117" i="2"/>
  <c r="CA118" i="2"/>
  <c r="CE118" i="2" s="1"/>
  <c r="CA119" i="2"/>
  <c r="CE119" i="2" s="1"/>
  <c r="CA120" i="2"/>
  <c r="CB120" i="2" s="1"/>
  <c r="CA121" i="2"/>
  <c r="CE121" i="2" s="1"/>
  <c r="CA122" i="2"/>
  <c r="CE122" i="2" s="1"/>
  <c r="CA123" i="2"/>
  <c r="CE123" i="2" s="1"/>
  <c r="CA124" i="2"/>
  <c r="CA125" i="2"/>
  <c r="CB125" i="2" s="1"/>
  <c r="CA126" i="2"/>
  <c r="CE126" i="2" s="1"/>
  <c r="CA127" i="2"/>
  <c r="CA128" i="2"/>
  <c r="CA129" i="2"/>
  <c r="CA130" i="2"/>
  <c r="CA131" i="2"/>
  <c r="CA132" i="2"/>
  <c r="CE132" i="2" s="1"/>
  <c r="CA133" i="2"/>
  <c r="CA134" i="2"/>
  <c r="CA135" i="2"/>
  <c r="CA136" i="2"/>
  <c r="CA137" i="2"/>
  <c r="BY78" i="2"/>
  <c r="CD78" i="2" s="1"/>
  <c r="BY79" i="2"/>
  <c r="CD79" i="2" s="1"/>
  <c r="BY80" i="2"/>
  <c r="CD80" i="2" s="1"/>
  <c r="BY81" i="2"/>
  <c r="CD81" i="2" s="1"/>
  <c r="BY82" i="2"/>
  <c r="CD82" i="2" s="1"/>
  <c r="BY83" i="2"/>
  <c r="CD83" i="2" s="1"/>
  <c r="BY84" i="2"/>
  <c r="BY85" i="2"/>
  <c r="CD85" i="2" s="1"/>
  <c r="BY86" i="2"/>
  <c r="CD86" i="2" s="1"/>
  <c r="BY87" i="2"/>
  <c r="BY88" i="2"/>
  <c r="CD88" i="2" s="1"/>
  <c r="BY89" i="2"/>
  <c r="CD89" i="2" s="1"/>
  <c r="BY90" i="2"/>
  <c r="BY91" i="2"/>
  <c r="CD91" i="2" s="1"/>
  <c r="BY92" i="2"/>
  <c r="CD92" i="2" s="1"/>
  <c r="BY93" i="2"/>
  <c r="CD93" i="2" s="1"/>
  <c r="BY94" i="2"/>
  <c r="BY95" i="2"/>
  <c r="CD95" i="2" s="1"/>
  <c r="BY96" i="2"/>
  <c r="CD96" i="2" s="1"/>
  <c r="BY97" i="2"/>
  <c r="CD97" i="2" s="1"/>
  <c r="BY98" i="2"/>
  <c r="BY99" i="2"/>
  <c r="CD99" i="2" s="1"/>
  <c r="BY100" i="2"/>
  <c r="CD100" i="2" s="1"/>
  <c r="BY101" i="2"/>
  <c r="CD101" i="2" s="1"/>
  <c r="BY102" i="2"/>
  <c r="BY103" i="2"/>
  <c r="CD103" i="2" s="1"/>
  <c r="BY104" i="2"/>
  <c r="CD104" i="2" s="1"/>
  <c r="BY105" i="2"/>
  <c r="CD105" i="2" s="1"/>
  <c r="BY106" i="2"/>
  <c r="BY107" i="2"/>
  <c r="CD107" i="2" s="1"/>
  <c r="BY108" i="2"/>
  <c r="CD108" i="2" s="1"/>
  <c r="BY109" i="2"/>
  <c r="CD109" i="2" s="1"/>
  <c r="BY110" i="2"/>
  <c r="BY111" i="2"/>
  <c r="CD111" i="2" s="1"/>
  <c r="BY112" i="2"/>
  <c r="CD112" i="2" s="1"/>
  <c r="BY113" i="2"/>
  <c r="CD113" i="2" s="1"/>
  <c r="BY114" i="2"/>
  <c r="BY115" i="2"/>
  <c r="CD115" i="2" s="1"/>
  <c r="BY116" i="2"/>
  <c r="CD116" i="2" s="1"/>
  <c r="BY117" i="2"/>
  <c r="CD117" i="2" s="1"/>
  <c r="BY118" i="2"/>
  <c r="BY119" i="2"/>
  <c r="CD119" i="2" s="1"/>
  <c r="BY120" i="2"/>
  <c r="CD120" i="2" s="1"/>
  <c r="BY121" i="2"/>
  <c r="CD121" i="2" s="1"/>
  <c r="BY122" i="2"/>
  <c r="BY123" i="2"/>
  <c r="CD123" i="2" s="1"/>
  <c r="BY124" i="2"/>
  <c r="BY125" i="2"/>
  <c r="CD125" i="2" s="1"/>
  <c r="BY126" i="2"/>
  <c r="BY127" i="2"/>
  <c r="CD127" i="2" s="1"/>
  <c r="BY128" i="2"/>
  <c r="CD128" i="2" s="1"/>
  <c r="BY129" i="2"/>
  <c r="CD129" i="2" s="1"/>
  <c r="BY130" i="2"/>
  <c r="BY131" i="2"/>
  <c r="CD131" i="2" s="1"/>
  <c r="BY132" i="2"/>
  <c r="BY133" i="2"/>
  <c r="CD133" i="2" s="1"/>
  <c r="BY134" i="2"/>
  <c r="BY136" i="2"/>
  <c r="CD136" i="2" s="1"/>
  <c r="BY137" i="2"/>
  <c r="CD137" i="2" s="1"/>
  <c r="BY138" i="2"/>
  <c r="CD138" i="2" s="1"/>
  <c r="BY139" i="2"/>
  <c r="BY140" i="2"/>
  <c r="CD140" i="2" s="1"/>
  <c r="BY141" i="2"/>
  <c r="CD141" i="2" s="1"/>
  <c r="BY142" i="2"/>
  <c r="BY143" i="2"/>
  <c r="CD143" i="2" s="1"/>
  <c r="BY144" i="2"/>
  <c r="BY145" i="2"/>
  <c r="CD145" i="2" s="1"/>
  <c r="BY146" i="2"/>
  <c r="CD146" i="2" s="1"/>
  <c r="BY147" i="2"/>
  <c r="BY148" i="2"/>
  <c r="BY150" i="2"/>
  <c r="CD150" i="2" s="1"/>
  <c r="BY151" i="2"/>
  <c r="CD151" i="2" s="1"/>
  <c r="BY152" i="2"/>
  <c r="BY153" i="2"/>
  <c r="CD153" i="2" s="1"/>
  <c r="BY154" i="2"/>
  <c r="CD154" i="2" s="1"/>
  <c r="BY155" i="2"/>
  <c r="BY156" i="2"/>
  <c r="CB156" i="2" s="1"/>
  <c r="BY157" i="2"/>
  <c r="CD157" i="2" s="1"/>
  <c r="BY158" i="2"/>
  <c r="CD158" i="2" s="1"/>
  <c r="BY159" i="2"/>
  <c r="CD159" i="2" s="1"/>
  <c r="BY160" i="2"/>
  <c r="CB160" i="2" s="1"/>
  <c r="BY161" i="2"/>
  <c r="CD161" i="2" s="1"/>
  <c r="BY162" i="2"/>
  <c r="CB162" i="2" s="1"/>
  <c r="BY163" i="2"/>
  <c r="CD163" i="2" s="1"/>
  <c r="BY164" i="2"/>
  <c r="BY165" i="2"/>
  <c r="CD165" i="2" s="1"/>
  <c r="BY166" i="2"/>
  <c r="CD166" i="2" s="1"/>
  <c r="BY167" i="2"/>
  <c r="BY168" i="2"/>
  <c r="BY169" i="2"/>
  <c r="CD169" i="2" s="1"/>
  <c r="BY170" i="2"/>
  <c r="BY171" i="2"/>
  <c r="CD171" i="2" s="1"/>
  <c r="BH135" i="2"/>
  <c r="CJ77" i="2"/>
  <c r="CE81" i="2"/>
  <c r="CI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O68" i="2"/>
  <c r="BP68" i="2"/>
  <c r="BQ68" i="2"/>
  <c r="BR68" i="2"/>
  <c r="BS68" i="2"/>
  <c r="BT68" i="2"/>
  <c r="BU68" i="2"/>
  <c r="BV68" i="2"/>
  <c r="BW68" i="2"/>
  <c r="BX68" i="2"/>
  <c r="CF68" i="2"/>
  <c r="CK55" i="2"/>
  <c r="CL55" i="2"/>
  <c r="BO67" i="2"/>
  <c r="BO66" i="2"/>
  <c r="BO62" i="2"/>
  <c r="BO61" i="2"/>
  <c r="BO60" i="2"/>
  <c r="BH67" i="2"/>
  <c r="BH66" i="2"/>
  <c r="BH61" i="2"/>
  <c r="BH60" i="2"/>
  <c r="BH58" i="2"/>
  <c r="BB67" i="2"/>
  <c r="BB61" i="2"/>
  <c r="BB60" i="2"/>
  <c r="BB58" i="2"/>
  <c r="AV67" i="2"/>
  <c r="AV61" i="2"/>
  <c r="AV60" i="2"/>
  <c r="AV58" i="2"/>
  <c r="AP67" i="2"/>
  <c r="AP61" i="2"/>
  <c r="AP60" i="2"/>
  <c r="AP58" i="2"/>
  <c r="AJ67" i="2"/>
  <c r="AJ65" i="2" s="1"/>
  <c r="AJ61" i="2"/>
  <c r="AJ60" i="2"/>
  <c r="AJ58" i="2"/>
  <c r="AD67" i="2"/>
  <c r="AD65" i="2" s="1"/>
  <c r="X67" i="2"/>
  <c r="X65" i="2" s="1"/>
  <c r="X55" i="2" s="1"/>
  <c r="E65" i="2"/>
  <c r="E55" i="2" s="1"/>
  <c r="F65" i="2"/>
  <c r="F55" i="2" s="1"/>
  <c r="G65" i="2"/>
  <c r="G55" i="2" s="1"/>
  <c r="H65" i="2"/>
  <c r="H55" i="2" s="1"/>
  <c r="I65" i="2"/>
  <c r="I55" i="2" s="1"/>
  <c r="J65" i="2"/>
  <c r="J55" i="2" s="1"/>
  <c r="K65" i="2"/>
  <c r="K55" i="2" s="1"/>
  <c r="L65" i="2"/>
  <c r="L55" i="2" s="1"/>
  <c r="M65" i="2"/>
  <c r="M55" i="2" s="1"/>
  <c r="N65" i="2"/>
  <c r="N55" i="2" s="1"/>
  <c r="O65" i="2"/>
  <c r="O55" i="2" s="1"/>
  <c r="P65" i="2"/>
  <c r="P55" i="2" s="1"/>
  <c r="Q65" i="2"/>
  <c r="Q55" i="2" s="1"/>
  <c r="S65" i="2"/>
  <c r="S55" i="2" s="1"/>
  <c r="T65" i="2"/>
  <c r="T55" i="2" s="1"/>
  <c r="U65" i="2"/>
  <c r="U55" i="2" s="1"/>
  <c r="V65" i="2"/>
  <c r="V55" i="2" s="1"/>
  <c r="W65" i="2"/>
  <c r="W55" i="2" s="1"/>
  <c r="Y65" i="2"/>
  <c r="Y55" i="2" s="1"/>
  <c r="Z65" i="2"/>
  <c r="Z55" i="2" s="1"/>
  <c r="AA65" i="2"/>
  <c r="AA55" i="2" s="1"/>
  <c r="AB65" i="2"/>
  <c r="AB55" i="2" s="1"/>
  <c r="AC65" i="2"/>
  <c r="AC55" i="2" s="1"/>
  <c r="AE65" i="2"/>
  <c r="AE55" i="2" s="1"/>
  <c r="AF65" i="2"/>
  <c r="AF55" i="2" s="1"/>
  <c r="AG65" i="2"/>
  <c r="AG55" i="2" s="1"/>
  <c r="AH65" i="2"/>
  <c r="AH55" i="2" s="1"/>
  <c r="AI65" i="2"/>
  <c r="AI55" i="2" s="1"/>
  <c r="AK65" i="2"/>
  <c r="AK55" i="2" s="1"/>
  <c r="AL65" i="2"/>
  <c r="AL55" i="2" s="1"/>
  <c r="AM65" i="2"/>
  <c r="AM55" i="2" s="1"/>
  <c r="AN65" i="2"/>
  <c r="AN55" i="2" s="1"/>
  <c r="AO65" i="2"/>
  <c r="AO55" i="2" s="1"/>
  <c r="AP65" i="2"/>
  <c r="AP55" i="2" s="1"/>
  <c r="AQ65" i="2"/>
  <c r="AQ55" i="2" s="1"/>
  <c r="AR65" i="2"/>
  <c r="AR55" i="2" s="1"/>
  <c r="AS65" i="2"/>
  <c r="AS55" i="2" s="1"/>
  <c r="AT65" i="2"/>
  <c r="AT55" i="2" s="1"/>
  <c r="AU65" i="2"/>
  <c r="AU55" i="2" s="1"/>
  <c r="AV65" i="2"/>
  <c r="AW65" i="2"/>
  <c r="AW55" i="2" s="1"/>
  <c r="AX65" i="2"/>
  <c r="AX55" i="2" s="1"/>
  <c r="AY65" i="2"/>
  <c r="AY55" i="2" s="1"/>
  <c r="AZ65" i="2"/>
  <c r="AZ55" i="2" s="1"/>
  <c r="BA65" i="2"/>
  <c r="BA55" i="2" s="1"/>
  <c r="BB65" i="2"/>
  <c r="BC65" i="2"/>
  <c r="BC55" i="2" s="1"/>
  <c r="BD65" i="2"/>
  <c r="BD55" i="2" s="1"/>
  <c r="BE65" i="2"/>
  <c r="BE55" i="2" s="1"/>
  <c r="BF65" i="2"/>
  <c r="BF55" i="2" s="1"/>
  <c r="BG65" i="2"/>
  <c r="BG55" i="2" s="1"/>
  <c r="BH65" i="2"/>
  <c r="BI65" i="2"/>
  <c r="BI55" i="2" s="1"/>
  <c r="BJ65" i="2"/>
  <c r="BJ55" i="2" s="1"/>
  <c r="BK65" i="2"/>
  <c r="BK55" i="2" s="1"/>
  <c r="BL65" i="2"/>
  <c r="BL55" i="2" s="1"/>
  <c r="BM65" i="2"/>
  <c r="BM55" i="2" s="1"/>
  <c r="BP65" i="2"/>
  <c r="BP55" i="2" s="1"/>
  <c r="BQ65" i="2"/>
  <c r="BQ55" i="2" s="1"/>
  <c r="BR65" i="2"/>
  <c r="BR55" i="2" s="1"/>
  <c r="BS65" i="2"/>
  <c r="BS55" i="2" s="1"/>
  <c r="BT65" i="2"/>
  <c r="BT55" i="2" s="1"/>
  <c r="BU65" i="2"/>
  <c r="BU55" i="2" s="1"/>
  <c r="BV65" i="2"/>
  <c r="BV55" i="2" s="1"/>
  <c r="BW65" i="2"/>
  <c r="BW55" i="2" s="1"/>
  <c r="BX65" i="2"/>
  <c r="BX55" i="2" s="1"/>
  <c r="CF65" i="2"/>
  <c r="CF55" i="2" s="1"/>
  <c r="CG65" i="2"/>
  <c r="CI65" i="2"/>
  <c r="CI55" i="2" s="1"/>
  <c r="CJ65" i="2"/>
  <c r="CJ55" i="2" s="1"/>
  <c r="R67" i="2"/>
  <c r="BY59" i="2"/>
  <c r="CA56" i="2"/>
  <c r="CA57" i="2"/>
  <c r="CE57" i="2" s="1"/>
  <c r="CA58" i="2"/>
  <c r="CA59" i="2"/>
  <c r="CE59" i="2" s="1"/>
  <c r="CA60" i="2"/>
  <c r="CE60" i="2" s="1"/>
  <c r="CA61" i="2"/>
  <c r="CA62" i="2"/>
  <c r="CE62" i="2" s="1"/>
  <c r="CA63" i="2"/>
  <c r="CA64" i="2"/>
  <c r="CE64" i="2" s="1"/>
  <c r="CA66" i="2"/>
  <c r="CE66" i="2" s="1"/>
  <c r="CA67" i="2"/>
  <c r="CA69" i="2"/>
  <c r="CA70" i="2"/>
  <c r="CE70" i="2" s="1"/>
  <c r="CA71" i="2"/>
  <c r="CE71" i="2" s="1"/>
  <c r="CA72" i="2"/>
  <c r="CE72" i="2" s="1"/>
  <c r="CA73" i="2"/>
  <c r="CE73" i="2" s="1"/>
  <c r="CA74" i="2"/>
  <c r="CE74" i="2" s="1"/>
  <c r="CA75" i="2"/>
  <c r="CE75" i="2" s="1"/>
  <c r="CA76" i="2"/>
  <c r="CE76" i="2" s="1"/>
  <c r="CE178" i="2"/>
  <c r="CE177" i="2" s="1"/>
  <c r="BY57" i="2"/>
  <c r="BY69" i="2"/>
  <c r="CD69" i="2" s="1"/>
  <c r="BY71" i="2"/>
  <c r="BY73" i="2"/>
  <c r="CD73" i="2" s="1"/>
  <c r="BY74" i="2"/>
  <c r="CD74" i="2" s="1"/>
  <c r="BY75" i="2"/>
  <c r="CD75" i="2" s="1"/>
  <c r="CA39" i="2"/>
  <c r="CA40" i="2"/>
  <c r="CB40" i="2" s="1"/>
  <c r="CA41" i="2"/>
  <c r="CE41" i="2" s="1"/>
  <c r="CA42" i="2"/>
  <c r="CA43" i="2"/>
  <c r="CE43" i="2" s="1"/>
  <c r="CA45" i="2"/>
  <c r="CB45" i="2" s="1"/>
  <c r="CA46" i="2"/>
  <c r="CB46" i="2" s="1"/>
  <c r="CA47" i="2"/>
  <c r="CE47" i="2" s="1"/>
  <c r="CA48" i="2"/>
  <c r="CA49" i="2"/>
  <c r="CA50" i="2"/>
  <c r="CA51" i="2"/>
  <c r="CA52" i="2"/>
  <c r="CA54" i="2"/>
  <c r="CA53" i="2" s="1"/>
  <c r="BY39" i="2"/>
  <c r="BY40" i="2"/>
  <c r="CD40" i="2" s="1"/>
  <c r="BY41" i="2"/>
  <c r="CD41" i="2" s="1"/>
  <c r="BY42" i="2"/>
  <c r="CD42" i="2" s="1"/>
  <c r="BY43" i="2"/>
  <c r="CD43" i="2" s="1"/>
  <c r="BY45" i="2"/>
  <c r="CD45" i="2" s="1"/>
  <c r="BY46" i="2"/>
  <c r="CD46" i="2" s="1"/>
  <c r="BY47" i="2"/>
  <c r="CD47" i="2" s="1"/>
  <c r="BY48" i="2"/>
  <c r="CD48" i="2" s="1"/>
  <c r="BY49" i="2"/>
  <c r="CD49" i="2" s="1"/>
  <c r="BY50" i="2"/>
  <c r="CD50" i="2" s="1"/>
  <c r="BY51" i="2"/>
  <c r="CD51" i="2" s="1"/>
  <c r="BY52" i="2"/>
  <c r="CD52" i="2" s="1"/>
  <c r="BY54" i="2"/>
  <c r="BT37" i="2"/>
  <c r="BX37" i="2"/>
  <c r="AR37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P31" i="2"/>
  <c r="BQ31" i="2"/>
  <c r="BR31" i="2"/>
  <c r="BS31" i="2"/>
  <c r="BT31" i="2"/>
  <c r="CG31" i="2"/>
  <c r="BO31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O19" i="2"/>
  <c r="BP19" i="2"/>
  <c r="BQ19" i="2"/>
  <c r="BR19" i="2"/>
  <c r="BS19" i="2"/>
  <c r="BT19" i="2"/>
  <c r="CF19" i="2"/>
  <c r="CG19" i="2"/>
  <c r="CI19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Y16" i="2"/>
  <c r="Z16" i="2"/>
  <c r="AA16" i="2"/>
  <c r="AB16" i="2"/>
  <c r="AC16" i="2"/>
  <c r="AD16" i="2"/>
  <c r="AE16" i="2"/>
  <c r="AF16" i="2"/>
  <c r="AG16" i="2"/>
  <c r="AH16" i="2"/>
  <c r="AI16" i="2"/>
  <c r="AK16" i="2"/>
  <c r="AL16" i="2"/>
  <c r="AM16" i="2"/>
  <c r="AN16" i="2"/>
  <c r="AO16" i="2"/>
  <c r="AP16" i="2"/>
  <c r="AQ16" i="2"/>
  <c r="AR16" i="2"/>
  <c r="AS16" i="2"/>
  <c r="AT16" i="2"/>
  <c r="AU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P16" i="2"/>
  <c r="BQ16" i="2"/>
  <c r="BR16" i="2"/>
  <c r="BS16" i="2"/>
  <c r="BT16" i="2"/>
  <c r="CF16" i="2"/>
  <c r="CG16" i="2"/>
  <c r="CI16" i="2"/>
  <c r="CA18" i="2"/>
  <c r="CA21" i="2"/>
  <c r="CE21" i="2" s="1"/>
  <c r="CA22" i="2"/>
  <c r="CA23" i="2"/>
  <c r="CE23" i="2" s="1"/>
  <c r="CA24" i="2"/>
  <c r="CE24" i="2" s="1"/>
  <c r="CA25" i="2"/>
  <c r="CE25" i="2" s="1"/>
  <c r="CA26" i="2"/>
  <c r="CE26" i="2" s="1"/>
  <c r="CA27" i="2"/>
  <c r="CA30" i="2"/>
  <c r="CE33" i="2"/>
  <c r="CA17" i="2"/>
  <c r="BY21" i="2"/>
  <c r="BY22" i="2"/>
  <c r="BY23" i="2"/>
  <c r="CL23" i="2" s="1"/>
  <c r="BY24" i="2"/>
  <c r="CD24" i="2" s="1"/>
  <c r="BY25" i="2"/>
  <c r="CL25" i="2" s="1"/>
  <c r="BY26" i="2"/>
  <c r="BY27" i="2"/>
  <c r="BY30" i="2"/>
  <c r="CL30" i="2" s="1"/>
  <c r="AJ16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O190" i="2"/>
  <c r="BP190" i="2"/>
  <c r="BQ190" i="2"/>
  <c r="BR190" i="2"/>
  <c r="BS190" i="2"/>
  <c r="BT190" i="2"/>
  <c r="CG190" i="2"/>
  <c r="CI190" i="2"/>
  <c r="CE193" i="2"/>
  <c r="CE209" i="2"/>
  <c r="CD193" i="2"/>
  <c r="CD197" i="2"/>
  <c r="CD201" i="2"/>
  <c r="CD209" i="2"/>
  <c r="BX191" i="2"/>
  <c r="BX192" i="2"/>
  <c r="BX193" i="2"/>
  <c r="BX194" i="2"/>
  <c r="BX195" i="2"/>
  <c r="BX196" i="2"/>
  <c r="BX197" i="2"/>
  <c r="BX198" i="2"/>
  <c r="BX199" i="2"/>
  <c r="BX200" i="2"/>
  <c r="BX201" i="2"/>
  <c r="BX202" i="2"/>
  <c r="BX203" i="2"/>
  <c r="BX204" i="2"/>
  <c r="BX205" i="2"/>
  <c r="BX206" i="2"/>
  <c r="BX207" i="2"/>
  <c r="BX208" i="2"/>
  <c r="BX209" i="2"/>
  <c r="BX210" i="2"/>
  <c r="BX211" i="2"/>
  <c r="BW191" i="2"/>
  <c r="BW192" i="2"/>
  <c r="BW193" i="2"/>
  <c r="BW194" i="2"/>
  <c r="BW195" i="2"/>
  <c r="BW196" i="2"/>
  <c r="BW197" i="2"/>
  <c r="BW198" i="2"/>
  <c r="BW199" i="2"/>
  <c r="BW200" i="2"/>
  <c r="BW201" i="2"/>
  <c r="BW202" i="2"/>
  <c r="BW203" i="2"/>
  <c r="BW204" i="2"/>
  <c r="BW205" i="2"/>
  <c r="BW206" i="2"/>
  <c r="BW207" i="2"/>
  <c r="BW208" i="2"/>
  <c r="BW209" i="2"/>
  <c r="BW210" i="2"/>
  <c r="BW211" i="2"/>
  <c r="BV191" i="2"/>
  <c r="BV192" i="2"/>
  <c r="BV193" i="2"/>
  <c r="BV194" i="2"/>
  <c r="BV195" i="2"/>
  <c r="BV196" i="2"/>
  <c r="BV197" i="2"/>
  <c r="BV198" i="2"/>
  <c r="BV199" i="2"/>
  <c r="BV200" i="2"/>
  <c r="BV201" i="2"/>
  <c r="BV202" i="2"/>
  <c r="BV203" i="2"/>
  <c r="BV204" i="2"/>
  <c r="BV205" i="2"/>
  <c r="BV206" i="2"/>
  <c r="BV207" i="2"/>
  <c r="BV208" i="2"/>
  <c r="BV209" i="2"/>
  <c r="BV210" i="2"/>
  <c r="BV211" i="2"/>
  <c r="BU191" i="2"/>
  <c r="BU192" i="2"/>
  <c r="BU193" i="2"/>
  <c r="BU194" i="2"/>
  <c r="BU195" i="2"/>
  <c r="BU196" i="2"/>
  <c r="BU197" i="2"/>
  <c r="BU198" i="2"/>
  <c r="BU199" i="2"/>
  <c r="BU200" i="2"/>
  <c r="BU201" i="2"/>
  <c r="BU202" i="2"/>
  <c r="BU203" i="2"/>
  <c r="BU204" i="2"/>
  <c r="BU205" i="2"/>
  <c r="BU206" i="2"/>
  <c r="BU207" i="2"/>
  <c r="BU208" i="2"/>
  <c r="BU209" i="2"/>
  <c r="BU210" i="2"/>
  <c r="BU211" i="2"/>
  <c r="CD191" i="2"/>
  <c r="X16" i="2"/>
  <c r="CD20" i="2"/>
  <c r="CL209" i="2"/>
  <c r="CL205" i="2"/>
  <c r="CL201" i="2"/>
  <c r="CL197" i="2"/>
  <c r="CL191" i="2"/>
  <c r="CL210" i="2"/>
  <c r="CJ190" i="2"/>
  <c r="CK190" i="2"/>
  <c r="BX32" i="2"/>
  <c r="BX33" i="2"/>
  <c r="BX34" i="2"/>
  <c r="BX35" i="2"/>
  <c r="BX36" i="2"/>
  <c r="BW32" i="2"/>
  <c r="BW33" i="2"/>
  <c r="BW34" i="2"/>
  <c r="BW35" i="2"/>
  <c r="BW36" i="2"/>
  <c r="BU32" i="2"/>
  <c r="BU33" i="2"/>
  <c r="BU34" i="2"/>
  <c r="CL34" i="2"/>
  <c r="BU35" i="2"/>
  <c r="BU36" i="2"/>
  <c r="CL36" i="2"/>
  <c r="CK19" i="2"/>
  <c r="BW20" i="2"/>
  <c r="BW21" i="2"/>
  <c r="BW22" i="2"/>
  <c r="BW23" i="2"/>
  <c r="BW24" i="2"/>
  <c r="BW25" i="2"/>
  <c r="BW26" i="2"/>
  <c r="BW27" i="2"/>
  <c r="BW30" i="2"/>
  <c r="BW181" i="2"/>
  <c r="BW182" i="2"/>
  <c r="BW183" i="2"/>
  <c r="BW184" i="2"/>
  <c r="BW185" i="2"/>
  <c r="BW186" i="2"/>
  <c r="BW187" i="2"/>
  <c r="BW188" i="2"/>
  <c r="BW189" i="2"/>
  <c r="BX18" i="2"/>
  <c r="BX20" i="2"/>
  <c r="BX21" i="2"/>
  <c r="BX22" i="2"/>
  <c r="BX23" i="2"/>
  <c r="BX24" i="2"/>
  <c r="BX25" i="2"/>
  <c r="BX26" i="2"/>
  <c r="BX27" i="2"/>
  <c r="BX30" i="2"/>
  <c r="BX180" i="2"/>
  <c r="BX181" i="2"/>
  <c r="BX182" i="2"/>
  <c r="BX183" i="2"/>
  <c r="BX184" i="2"/>
  <c r="BX185" i="2"/>
  <c r="BX186" i="2"/>
  <c r="BX187" i="2"/>
  <c r="BX188" i="2"/>
  <c r="BX189" i="2"/>
  <c r="BX17" i="2"/>
  <c r="BX16" i="2" s="1"/>
  <c r="BV18" i="2"/>
  <c r="BV20" i="2"/>
  <c r="BV21" i="2"/>
  <c r="CJ21" i="2" s="1"/>
  <c r="BV22" i="2"/>
  <c r="CJ22" i="2" s="1"/>
  <c r="BV23" i="2"/>
  <c r="CJ23" i="2" s="1"/>
  <c r="BV24" i="2"/>
  <c r="CJ24" i="2" s="1"/>
  <c r="BV25" i="2"/>
  <c r="CJ25" i="2" s="1"/>
  <c r="BV26" i="2"/>
  <c r="CJ26" i="2" s="1"/>
  <c r="BV27" i="2"/>
  <c r="CJ27" i="2" s="1"/>
  <c r="BV180" i="2"/>
  <c r="CJ180" i="2" s="1"/>
  <c r="BV181" i="2"/>
  <c r="BV182" i="2"/>
  <c r="CE182" i="2" s="1"/>
  <c r="BV183" i="2"/>
  <c r="BV184" i="2"/>
  <c r="CJ184" i="2" s="1"/>
  <c r="BV185" i="2"/>
  <c r="CE185" i="2" s="1"/>
  <c r="BV186" i="2"/>
  <c r="CJ186" i="2" s="1"/>
  <c r="BV187" i="2"/>
  <c r="CE187" i="2" s="1"/>
  <c r="BV188" i="2"/>
  <c r="CJ188" i="2" s="1"/>
  <c r="BV17" i="2"/>
  <c r="BV16" i="2" s="1"/>
  <c r="BU18" i="2"/>
  <c r="BU21" i="2"/>
  <c r="BU22" i="2"/>
  <c r="BU23" i="2"/>
  <c r="BU24" i="2"/>
  <c r="BU25" i="2"/>
  <c r="BU26" i="2"/>
  <c r="BU27" i="2"/>
  <c r="BU30" i="2"/>
  <c r="BU182" i="2"/>
  <c r="BU183" i="2"/>
  <c r="BU184" i="2"/>
  <c r="BU185" i="2"/>
  <c r="BU186" i="2"/>
  <c r="BU187" i="2"/>
  <c r="BU188" i="2"/>
  <c r="BU189" i="2"/>
  <c r="BU17" i="2"/>
  <c r="B18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CJ16" i="2"/>
  <c r="CK16" i="2"/>
  <c r="BW17" i="2"/>
  <c r="BW18" i="2"/>
  <c r="CL188" i="2"/>
  <c r="CL186" i="2"/>
  <c r="CL182" i="2"/>
  <c r="A18" i="2"/>
  <c r="A20" i="2" s="1"/>
  <c r="A21" i="2" s="1"/>
  <c r="A22" i="2" s="1"/>
  <c r="A23" i="2" s="1"/>
  <c r="A24" i="2" s="1"/>
  <c r="A25" i="2" s="1"/>
  <c r="A26" i="2" s="1"/>
  <c r="A27" i="2" s="1"/>
  <c r="A30" i="2" s="1"/>
  <c r="A180" i="2" s="1"/>
  <c r="A181" i="2" s="1"/>
  <c r="A182" i="2" s="1"/>
  <c r="A183" i="2" s="1"/>
  <c r="A184" i="2" s="1"/>
  <c r="A185" i="2" s="1"/>
  <c r="A187" i="2" s="1"/>
  <c r="A188" i="2" s="1"/>
  <c r="CA190" i="2"/>
  <c r="CB200" i="2"/>
  <c r="CD70" i="2"/>
  <c r="CD172" i="2"/>
  <c r="CB105" i="2"/>
  <c r="CB143" i="2"/>
  <c r="CB159" i="2"/>
  <c r="CB217" i="2"/>
  <c r="CB225" i="2"/>
  <c r="CD222" i="2"/>
  <c r="CD152" i="2"/>
  <c r="CE78" i="2"/>
  <c r="CD233" i="2"/>
  <c r="CB233" i="2"/>
  <c r="CD231" i="2"/>
  <c r="CB231" i="2"/>
  <c r="CD227" i="2"/>
  <c r="CB227" i="2"/>
  <c r="CD223" i="2"/>
  <c r="CB223" i="2"/>
  <c r="CD219" i="2"/>
  <c r="CB219" i="2"/>
  <c r="CD214" i="2"/>
  <c r="BY212" i="2"/>
  <c r="BY173" i="2"/>
  <c r="D37" i="2"/>
  <c r="D14" i="2" s="1"/>
  <c r="CB43" i="2"/>
  <c r="BY17" i="2"/>
  <c r="CD17" i="2" s="1"/>
  <c r="CB33" i="2"/>
  <c r="CB216" i="2"/>
  <c r="CD59" i="2"/>
  <c r="CB161" i="2"/>
  <c r="CB165" i="2"/>
  <c r="CB169" i="2"/>
  <c r="CD164" i="2"/>
  <c r="CD215" i="2"/>
  <c r="CB190" i="2" l="1"/>
  <c r="CE17" i="2"/>
  <c r="CB17" i="2"/>
  <c r="CE22" i="2"/>
  <c r="CB22" i="2"/>
  <c r="CE50" i="2"/>
  <c r="CB50" i="2"/>
  <c r="CE39" i="2"/>
  <c r="CB39" i="2"/>
  <c r="CE67" i="2"/>
  <c r="CB67" i="2"/>
  <c r="CE136" i="2"/>
  <c r="CB136" i="2"/>
  <c r="CE134" i="2"/>
  <c r="CB134" i="2"/>
  <c r="CE130" i="2"/>
  <c r="CB130" i="2"/>
  <c r="CE128" i="2"/>
  <c r="CB128" i="2"/>
  <c r="CE124" i="2"/>
  <c r="CB124" i="2"/>
  <c r="CE110" i="2"/>
  <c r="CB110" i="2"/>
  <c r="CE168" i="2"/>
  <c r="CB168" i="2"/>
  <c r="CE164" i="2"/>
  <c r="CB164" i="2"/>
  <c r="CE148" i="2"/>
  <c r="CB148" i="2"/>
  <c r="CE146" i="2"/>
  <c r="CB146" i="2"/>
  <c r="CE144" i="2"/>
  <c r="CB144" i="2"/>
  <c r="CE142" i="2"/>
  <c r="CB142" i="2"/>
  <c r="CE207" i="2"/>
  <c r="CB207" i="2"/>
  <c r="CE197" i="2"/>
  <c r="CB197" i="2"/>
  <c r="CE191" i="2"/>
  <c r="CB191" i="2"/>
  <c r="CE51" i="2"/>
  <c r="CB51" i="2"/>
  <c r="CE49" i="2"/>
  <c r="CB49" i="2"/>
  <c r="CE42" i="2"/>
  <c r="CB42" i="2"/>
  <c r="CE137" i="2"/>
  <c r="CB137" i="2"/>
  <c r="CE135" i="2"/>
  <c r="CB135" i="2"/>
  <c r="CE131" i="2"/>
  <c r="CB131" i="2"/>
  <c r="CE129" i="2"/>
  <c r="CB129" i="2"/>
  <c r="CE127" i="2"/>
  <c r="CB127" i="2"/>
  <c r="CE111" i="2"/>
  <c r="CB111" i="2"/>
  <c r="CE107" i="2"/>
  <c r="CB107" i="2"/>
  <c r="CE163" i="2"/>
  <c r="CB163" i="2"/>
  <c r="CE153" i="2"/>
  <c r="CB153" i="2"/>
  <c r="CE151" i="2"/>
  <c r="CB151" i="2"/>
  <c r="CE149" i="2"/>
  <c r="CB149" i="2"/>
  <c r="CE147" i="2"/>
  <c r="CB147" i="2"/>
  <c r="CE141" i="2"/>
  <c r="CB141" i="2"/>
  <c r="CE139" i="2"/>
  <c r="CB139" i="2"/>
  <c r="CE204" i="2"/>
  <c r="CB204" i="2"/>
  <c r="CE194" i="2"/>
  <c r="CB194" i="2"/>
  <c r="CA177" i="2"/>
  <c r="CB178" i="2"/>
  <c r="BS14" i="2"/>
  <c r="CB81" i="2"/>
  <c r="BN37" i="2"/>
  <c r="AN37" i="2"/>
  <c r="AN14" i="2" s="1"/>
  <c r="CB170" i="2"/>
  <c r="CD160" i="2"/>
  <c r="CD168" i="2"/>
  <c r="BV31" i="2"/>
  <c r="CJ31" i="2" s="1"/>
  <c r="CB35" i="2"/>
  <c r="CB230" i="2"/>
  <c r="CB214" i="2"/>
  <c r="CD144" i="2"/>
  <c r="CD162" i="2"/>
  <c r="CB228" i="2"/>
  <c r="CB121" i="2"/>
  <c r="CB210" i="2"/>
  <c r="CB175" i="2"/>
  <c r="CL187" i="2"/>
  <c r="CE189" i="2"/>
  <c r="CL194" i="2"/>
  <c r="CB220" i="2"/>
  <c r="AV16" i="2"/>
  <c r="B32" i="2"/>
  <c r="B33" i="2" s="1"/>
  <c r="B34" i="2" s="1"/>
  <c r="B35" i="2" s="1"/>
  <c r="B36" i="2" s="1"/>
  <c r="B39" i="2" s="1"/>
  <c r="B40" i="2" s="1"/>
  <c r="B41" i="2" s="1"/>
  <c r="B42" i="2" s="1"/>
  <c r="B43" i="2" s="1"/>
  <c r="B45" i="2" s="1"/>
  <c r="B46" i="2" s="1"/>
  <c r="B47" i="2" s="1"/>
  <c r="B48" i="2" s="1"/>
  <c r="B49" i="2" s="1"/>
  <c r="B50" i="2" s="1"/>
  <c r="B51" i="2" s="1"/>
  <c r="B52" i="2" s="1"/>
  <c r="B54" i="2" s="1"/>
  <c r="B56" i="2" s="1"/>
  <c r="B57" i="2" s="1"/>
  <c r="B58" i="2" s="1"/>
  <c r="B59" i="2" s="1"/>
  <c r="B60" i="2" s="1"/>
  <c r="B61" i="2" s="1"/>
  <c r="B62" i="2" s="1"/>
  <c r="B63" i="2" s="1"/>
  <c r="B64" i="2" s="1"/>
  <c r="B66" i="2" s="1"/>
  <c r="B67" i="2" s="1"/>
  <c r="B69" i="2" s="1"/>
  <c r="B70" i="2" s="1"/>
  <c r="B71" i="2" s="1"/>
  <c r="B72" i="2" s="1"/>
  <c r="B73" i="2" s="1"/>
  <c r="B74" i="2" s="1"/>
  <c r="B75" i="2" s="1"/>
  <c r="B76" i="2" s="1"/>
  <c r="B78" i="2" s="1"/>
  <c r="B79" i="2" s="1"/>
  <c r="B80" i="2" s="1"/>
  <c r="B81" i="2" s="1"/>
  <c r="B82" i="2" s="1"/>
  <c r="B83" i="2" s="1"/>
  <c r="B84" i="2" s="1"/>
  <c r="B85" i="2" s="1"/>
  <c r="BU179" i="2"/>
  <c r="BU15" i="2"/>
  <c r="CL185" i="2"/>
  <c r="BU31" i="2"/>
  <c r="BW190" i="2"/>
  <c r="BU16" i="2"/>
  <c r="BT14" i="2"/>
  <c r="M37" i="2"/>
  <c r="M14" i="2" s="1"/>
  <c r="CE186" i="2"/>
  <c r="CE184" i="2"/>
  <c r="CL24" i="2"/>
  <c r="BX15" i="2"/>
  <c r="CA38" i="2"/>
  <c r="CB38" i="2" s="1"/>
  <c r="CE173" i="2"/>
  <c r="CB79" i="2"/>
  <c r="CB83" i="2"/>
  <c r="CD148" i="2"/>
  <c r="CD156" i="2"/>
  <c r="CD170" i="2"/>
  <c r="CB113" i="2"/>
  <c r="CB97" i="2"/>
  <c r="CJ187" i="2"/>
  <c r="CL202" i="2"/>
  <c r="CD33" i="2"/>
  <c r="CA20" i="2"/>
  <c r="CE20" i="2" s="1"/>
  <c r="CB205" i="2"/>
  <c r="CB195" i="2"/>
  <c r="AW179" i="2"/>
  <c r="CJ182" i="2"/>
  <c r="CE54" i="2"/>
  <c r="CE53" i="2" s="1"/>
  <c r="CB112" i="2"/>
  <c r="BW16" i="2"/>
  <c r="CB96" i="2"/>
  <c r="CB80" i="2"/>
  <c r="CB198" i="2"/>
  <c r="BL37" i="2"/>
  <c r="BJ37" i="2"/>
  <c r="BF37" i="2"/>
  <c r="BF14" i="2" s="1"/>
  <c r="BD37" i="2"/>
  <c r="AZ37" i="2"/>
  <c r="AZ14" i="2" s="1"/>
  <c r="AX37" i="2"/>
  <c r="AX14" i="2" s="1"/>
  <c r="AV37" i="2"/>
  <c r="AT37" i="2"/>
  <c r="AP37" i="2"/>
  <c r="AP14" i="2" s="1"/>
  <c r="AL37" i="2"/>
  <c r="AL14" i="2" s="1"/>
  <c r="AJ37" i="2"/>
  <c r="AH37" i="2"/>
  <c r="AH14" i="2" s="1"/>
  <c r="AF37" i="2"/>
  <c r="AF14" i="2" s="1"/>
  <c r="AB37" i="2"/>
  <c r="AB14" i="2" s="1"/>
  <c r="Z37" i="2"/>
  <c r="Z14" i="2" s="1"/>
  <c r="X37" i="2"/>
  <c r="V37" i="2"/>
  <c r="T37" i="2"/>
  <c r="T14" i="2" s="1"/>
  <c r="R37" i="2"/>
  <c r="P37" i="2"/>
  <c r="P14" i="2" s="1"/>
  <c r="N37" i="2"/>
  <c r="L37" i="2"/>
  <c r="L14" i="2" s="1"/>
  <c r="J37" i="2"/>
  <c r="H37" i="2"/>
  <c r="F37" i="2"/>
  <c r="F14" i="2" s="1"/>
  <c r="X14" i="2"/>
  <c r="AD55" i="2"/>
  <c r="BN179" i="2"/>
  <c r="CA182" i="2"/>
  <c r="CA186" i="2"/>
  <c r="CA184" i="2"/>
  <c r="CB184" i="2" s="1"/>
  <c r="BI37" i="2"/>
  <c r="BI14" i="2" s="1"/>
  <c r="CB36" i="2"/>
  <c r="BU19" i="2"/>
  <c r="CE183" i="2"/>
  <c r="CJ183" i="2"/>
  <c r="CE181" i="2"/>
  <c r="BV179" i="2"/>
  <c r="BY190" i="2"/>
  <c r="CL190" i="2" s="1"/>
  <c r="CE27" i="2"/>
  <c r="CB27" i="2"/>
  <c r="BJ14" i="2"/>
  <c r="V14" i="2"/>
  <c r="H14" i="2"/>
  <c r="AJ55" i="2"/>
  <c r="AJ14" i="2" s="1"/>
  <c r="CB103" i="2"/>
  <c r="BW31" i="2"/>
  <c r="CE52" i="2"/>
  <c r="CE48" i="2"/>
  <c r="CE46" i="2"/>
  <c r="CE58" i="2"/>
  <c r="BH77" i="2"/>
  <c r="BY135" i="2"/>
  <c r="BY77" i="2" s="1"/>
  <c r="CD142" i="2"/>
  <c r="CE133" i="2"/>
  <c r="CB133" i="2"/>
  <c r="CE125" i="2"/>
  <c r="CE117" i="2"/>
  <c r="CB117" i="2"/>
  <c r="CE109" i="2"/>
  <c r="CB109" i="2"/>
  <c r="CE101" i="2"/>
  <c r="CB101" i="2"/>
  <c r="CE93" i="2"/>
  <c r="CB93" i="2"/>
  <c r="CE86" i="2"/>
  <c r="CB86" i="2"/>
  <c r="CE31" i="2"/>
  <c r="CL184" i="2"/>
  <c r="CL199" i="2"/>
  <c r="CL203" i="2"/>
  <c r="CL15" i="2" s="1"/>
  <c r="CL207" i="2"/>
  <c r="CL211" i="2"/>
  <c r="CD195" i="2"/>
  <c r="CA15" i="2"/>
  <c r="CB15" i="2" s="1"/>
  <c r="CD178" i="2"/>
  <c r="CD177" i="2" s="1"/>
  <c r="CE65" i="2"/>
  <c r="BY56" i="2"/>
  <c r="CD56" i="2" s="1"/>
  <c r="BY58" i="2"/>
  <c r="CD58" i="2" s="1"/>
  <c r="BY61" i="2"/>
  <c r="CD61" i="2" s="1"/>
  <c r="BY63" i="2"/>
  <c r="CD63" i="2" s="1"/>
  <c r="BY60" i="2"/>
  <c r="CD60" i="2" s="1"/>
  <c r="BY62" i="2"/>
  <c r="BY64" i="2"/>
  <c r="CD64" i="2" s="1"/>
  <c r="BY66" i="2"/>
  <c r="CB66" i="2" s="1"/>
  <c r="BO65" i="2"/>
  <c r="BO55" i="2" s="1"/>
  <c r="CB157" i="2"/>
  <c r="CB221" i="2"/>
  <c r="CB176" i="2"/>
  <c r="CB174" i="2"/>
  <c r="CI14" i="2"/>
  <c r="BQ14" i="2"/>
  <c r="J14" i="2"/>
  <c r="E14" i="2"/>
  <c r="CB206" i="2"/>
  <c r="CF14" i="2"/>
  <c r="BN19" i="2"/>
  <c r="BC37" i="2"/>
  <c r="BC14" i="2" s="1"/>
  <c r="AW37" i="2"/>
  <c r="AQ37" i="2"/>
  <c r="AQ14" i="2" s="1"/>
  <c r="AK37" i="2"/>
  <c r="AK14" i="2" s="1"/>
  <c r="AE37" i="2"/>
  <c r="AE14" i="2" s="1"/>
  <c r="Y37" i="2"/>
  <c r="Y14" i="2" s="1"/>
  <c r="S37" i="2"/>
  <c r="S14" i="2" s="1"/>
  <c r="BR14" i="2"/>
  <c r="CB140" i="2"/>
  <c r="CE45" i="2"/>
  <c r="CA44" i="2"/>
  <c r="CA68" i="2"/>
  <c r="CE69" i="2"/>
  <c r="CE68" i="2" s="1"/>
  <c r="CE63" i="2"/>
  <c r="CE61" i="2"/>
  <c r="CE166" i="2"/>
  <c r="CB166" i="2"/>
  <c r="CE150" i="2"/>
  <c r="CD183" i="2"/>
  <c r="CL183" i="2"/>
  <c r="CE232" i="2"/>
  <c r="CB232" i="2"/>
  <c r="CE226" i="2"/>
  <c r="CB226" i="2"/>
  <c r="CE224" i="2"/>
  <c r="CB224" i="2"/>
  <c r="CE222" i="2"/>
  <c r="CB222" i="2"/>
  <c r="CE218" i="2"/>
  <c r="CE212" i="2" s="1"/>
  <c r="CB218" i="2"/>
  <c r="CB202" i="2"/>
  <c r="CB192" i="2"/>
  <c r="CD35" i="2"/>
  <c r="CL35" i="2"/>
  <c r="CA31" i="2"/>
  <c r="CD32" i="2"/>
  <c r="CL32" i="2"/>
  <c r="BY38" i="2"/>
  <c r="CB59" i="2"/>
  <c r="CB34" i="2"/>
  <c r="CB32" i="2"/>
  <c r="CA212" i="2"/>
  <c r="CA77" i="2"/>
  <c r="CB158" i="2"/>
  <c r="CB73" i="2"/>
  <c r="BX19" i="2"/>
  <c r="CL198" i="2"/>
  <c r="CL206" i="2"/>
  <c r="BY31" i="2"/>
  <c r="CL31" i="2" s="1"/>
  <c r="CE30" i="2"/>
  <c r="BX190" i="2"/>
  <c r="CD208" i="2"/>
  <c r="CD204" i="2"/>
  <c r="CD200" i="2"/>
  <c r="CD198" i="2"/>
  <c r="CD196" i="2"/>
  <c r="CD192" i="2"/>
  <c r="CE208" i="2"/>
  <c r="CE206" i="2"/>
  <c r="CE202" i="2"/>
  <c r="CE196" i="2"/>
  <c r="CE192" i="2"/>
  <c r="CD27" i="2"/>
  <c r="CL27" i="2"/>
  <c r="CD25" i="2"/>
  <c r="CB25" i="2"/>
  <c r="CL21" i="2"/>
  <c r="CD167" i="2"/>
  <c r="CB167" i="2"/>
  <c r="CD155" i="2"/>
  <c r="CB155" i="2"/>
  <c r="CD147" i="2"/>
  <c r="CD139" i="2"/>
  <c r="CE120" i="2"/>
  <c r="CE104" i="2"/>
  <c r="CB104" i="2"/>
  <c r="CE89" i="2"/>
  <c r="CB89" i="2"/>
  <c r="CE82" i="2"/>
  <c r="CB78" i="2"/>
  <c r="CB213" i="2"/>
  <c r="CK14" i="2"/>
  <c r="CB88" i="2"/>
  <c r="CB138" i="2"/>
  <c r="CB154" i="2"/>
  <c r="BV19" i="2"/>
  <c r="BX179" i="2"/>
  <c r="BW179" i="2"/>
  <c r="BX31" i="2"/>
  <c r="BV190" i="2"/>
  <c r="CJ20" i="2"/>
  <c r="CJ19" i="2" s="1"/>
  <c r="CE188" i="2"/>
  <c r="CB119" i="2"/>
  <c r="CA183" i="2"/>
  <c r="CB183" i="2" s="1"/>
  <c r="CA185" i="2"/>
  <c r="CB185" i="2" s="1"/>
  <c r="CA187" i="2"/>
  <c r="CB187" i="2" s="1"/>
  <c r="CA189" i="2"/>
  <c r="CB189" i="2" s="1"/>
  <c r="CB54" i="2"/>
  <c r="CB53" i="2" s="1"/>
  <c r="CA173" i="2"/>
  <c r="BL14" i="2"/>
  <c r="AT14" i="2"/>
  <c r="BP179" i="2"/>
  <c r="BP14" i="2" s="1"/>
  <c r="CB57" i="2"/>
  <c r="BY15" i="2"/>
  <c r="CB95" i="2"/>
  <c r="CB229" i="2"/>
  <c r="AO37" i="2"/>
  <c r="AO14" i="2" s="1"/>
  <c r="AM37" i="2"/>
  <c r="AM14" i="2" s="1"/>
  <c r="AI37" i="2"/>
  <c r="AI14" i="2" s="1"/>
  <c r="AG37" i="2"/>
  <c r="AG14" i="2" s="1"/>
  <c r="AC37" i="2"/>
  <c r="AC14" i="2" s="1"/>
  <c r="O37" i="2"/>
  <c r="O14" i="2" s="1"/>
  <c r="K37" i="2"/>
  <c r="K14" i="2" s="1"/>
  <c r="I37" i="2"/>
  <c r="I14" i="2" s="1"/>
  <c r="G37" i="2"/>
  <c r="G14" i="2" s="1"/>
  <c r="CJ185" i="2"/>
  <c r="BW15" i="2"/>
  <c r="CB24" i="2"/>
  <c r="CD44" i="2"/>
  <c r="CB76" i="2"/>
  <c r="CB74" i="2"/>
  <c r="CB145" i="2"/>
  <c r="BH37" i="2"/>
  <c r="BB37" i="2"/>
  <c r="AD37" i="2"/>
  <c r="CB172" i="2"/>
  <c r="BY44" i="2"/>
  <c r="BN16" i="2"/>
  <c r="CE180" i="2"/>
  <c r="CD39" i="2"/>
  <c r="CD38" i="2" s="1"/>
  <c r="CB75" i="2"/>
  <c r="AR14" i="2"/>
  <c r="CB85" i="2"/>
  <c r="CB91" i="2"/>
  <c r="CB99" i="2"/>
  <c r="CB115" i="2"/>
  <c r="CB123" i="2"/>
  <c r="BW19" i="2"/>
  <c r="CD212" i="2"/>
  <c r="BV15" i="2"/>
  <c r="CB171" i="2"/>
  <c r="N14" i="2"/>
  <c r="CL181" i="2"/>
  <c r="CD181" i="2"/>
  <c r="CD189" i="2"/>
  <c r="CB180" i="2"/>
  <c r="CD180" i="2"/>
  <c r="CB211" i="2"/>
  <c r="CB203" i="2"/>
  <c r="CB201" i="2"/>
  <c r="BM37" i="2"/>
  <c r="BM14" i="2" s="1"/>
  <c r="BK37" i="2"/>
  <c r="BK14" i="2" s="1"/>
  <c r="BG37" i="2"/>
  <c r="BG14" i="2" s="1"/>
  <c r="BE37" i="2"/>
  <c r="BE14" i="2" s="1"/>
  <c r="BA37" i="2"/>
  <c r="BA14" i="2" s="1"/>
  <c r="AY37" i="2"/>
  <c r="AY14" i="2" s="1"/>
  <c r="AU37" i="2"/>
  <c r="AU14" i="2" s="1"/>
  <c r="AS37" i="2"/>
  <c r="AS14" i="2" s="1"/>
  <c r="CL17" i="2"/>
  <c r="CD76" i="2"/>
  <c r="CD176" i="2"/>
  <c r="CD174" i="2"/>
  <c r="AV55" i="2"/>
  <c r="AA37" i="2"/>
  <c r="AA14" i="2" s="1"/>
  <c r="W37" i="2"/>
  <c r="W14" i="2" s="1"/>
  <c r="U37" i="2"/>
  <c r="U14" i="2" s="1"/>
  <c r="Q37" i="2"/>
  <c r="Q14" i="2" s="1"/>
  <c r="CL195" i="2"/>
  <c r="CB199" i="2"/>
  <c r="CB182" i="2"/>
  <c r="CB188" i="2"/>
  <c r="BY179" i="2"/>
  <c r="BU190" i="2"/>
  <c r="BU14" i="2" s="1"/>
  <c r="BO16" i="2"/>
  <c r="BY18" i="2"/>
  <c r="CB30" i="2"/>
  <c r="CD30" i="2"/>
  <c r="CD26" i="2"/>
  <c r="CB26" i="2"/>
  <c r="CL26" i="2"/>
  <c r="CD22" i="2"/>
  <c r="CL22" i="2"/>
  <c r="BD14" i="2"/>
  <c r="CD57" i="2"/>
  <c r="CA65" i="2"/>
  <c r="BY53" i="2"/>
  <c r="CD54" i="2"/>
  <c r="CD53" i="2" s="1"/>
  <c r="CE40" i="2"/>
  <c r="CE38" i="2" s="1"/>
  <c r="CD71" i="2"/>
  <c r="CB71" i="2"/>
  <c r="R65" i="2"/>
  <c r="R55" i="2" s="1"/>
  <c r="BY67" i="2"/>
  <c r="CB92" i="2"/>
  <c r="CB100" i="2"/>
  <c r="CB108" i="2"/>
  <c r="CB116" i="2"/>
  <c r="CD23" i="2"/>
  <c r="CB23" i="2"/>
  <c r="CD21" i="2"/>
  <c r="BY19" i="2"/>
  <c r="CA16" i="2"/>
  <c r="CE18" i="2"/>
  <c r="CE16" i="2" s="1"/>
  <c r="CB72" i="2"/>
  <c r="CD72" i="2"/>
  <c r="CB70" i="2"/>
  <c r="BY68" i="2"/>
  <c r="CE56" i="2"/>
  <c r="BB55" i="2"/>
  <c r="BH55" i="2"/>
  <c r="CD149" i="2"/>
  <c r="CD134" i="2"/>
  <c r="CD132" i="2"/>
  <c r="CB132" i="2"/>
  <c r="CD130" i="2"/>
  <c r="CD126" i="2"/>
  <c r="CB126" i="2"/>
  <c r="CD124" i="2"/>
  <c r="CD122" i="2"/>
  <c r="CB122" i="2"/>
  <c r="CD118" i="2"/>
  <c r="CB118" i="2"/>
  <c r="CD114" i="2"/>
  <c r="CB114" i="2"/>
  <c r="CD110" i="2"/>
  <c r="CD106" i="2"/>
  <c r="CB106" i="2"/>
  <c r="CD102" i="2"/>
  <c r="CB102" i="2"/>
  <c r="CD98" i="2"/>
  <c r="CB98" i="2"/>
  <c r="CD94" i="2"/>
  <c r="CB94" i="2"/>
  <c r="CD90" i="2"/>
  <c r="CB90" i="2"/>
  <c r="CD87" i="2"/>
  <c r="CB87" i="2"/>
  <c r="CD84" i="2"/>
  <c r="CB84" i="2"/>
  <c r="CB209" i="2"/>
  <c r="CB186" i="2"/>
  <c r="CJ179" i="2" l="1"/>
  <c r="CB16" i="2"/>
  <c r="CB212" i="2"/>
  <c r="CC212" i="2"/>
  <c r="CC68" i="2"/>
  <c r="CC190" i="2"/>
  <c r="CB173" i="2"/>
  <c r="CC173" i="2"/>
  <c r="CB77" i="2"/>
  <c r="CC77" i="2"/>
  <c r="CC31" i="2"/>
  <c r="CB177" i="2"/>
  <c r="CC177" i="2"/>
  <c r="AW14" i="2"/>
  <c r="CA55" i="2"/>
  <c r="CB65" i="2"/>
  <c r="CA37" i="2"/>
  <c r="CB44" i="2"/>
  <c r="B86" i="2"/>
  <c r="B87" i="2" s="1"/>
  <c r="B88" i="2" s="1"/>
  <c r="B89" i="2" s="1"/>
  <c r="CD15" i="2"/>
  <c r="AV14" i="2"/>
  <c r="CA19" i="2"/>
  <c r="AD14" i="2"/>
  <c r="CB56" i="2"/>
  <c r="R14" i="2"/>
  <c r="CB64" i="2"/>
  <c r="CB61" i="2"/>
  <c r="BB14" i="2"/>
  <c r="BN14" i="2"/>
  <c r="CB60" i="2"/>
  <c r="CA179" i="2"/>
  <c r="CE77" i="2"/>
  <c r="CD135" i="2"/>
  <c r="CD77" i="2" s="1"/>
  <c r="CD31" i="2"/>
  <c r="BW14" i="2"/>
  <c r="CE15" i="2"/>
  <c r="CE44" i="2"/>
  <c r="CE37" i="2" s="1"/>
  <c r="BX14" i="2"/>
  <c r="CD62" i="2"/>
  <c r="CB62" i="2"/>
  <c r="CB58" i="2"/>
  <c r="BH14" i="2"/>
  <c r="CE55" i="2"/>
  <c r="BY65" i="2"/>
  <c r="BY55" i="2" s="1"/>
  <c r="CD66" i="2"/>
  <c r="CL179" i="2"/>
  <c r="CB63" i="2"/>
  <c r="BV14" i="2"/>
  <c r="CE190" i="2"/>
  <c r="CD190" i="2"/>
  <c r="CE19" i="2"/>
  <c r="CD179" i="2"/>
  <c r="CE179" i="2"/>
  <c r="BY37" i="2"/>
  <c r="CJ14" i="2"/>
  <c r="CD173" i="2"/>
  <c r="BO14" i="2"/>
  <c r="CD19" i="2"/>
  <c r="CD68" i="2"/>
  <c r="CL19" i="2"/>
  <c r="CD18" i="2"/>
  <c r="CD16" i="2" s="1"/>
  <c r="CL18" i="2"/>
  <c r="CL16" i="2" s="1"/>
  <c r="BY16" i="2"/>
  <c r="CC16" i="2" s="1"/>
  <c r="CD67" i="2"/>
  <c r="CD37" i="2"/>
  <c r="CA14" i="2" l="1"/>
  <c r="CB14" i="2" s="1"/>
  <c r="CB179" i="2"/>
  <c r="CC179" i="2"/>
  <c r="CB19" i="2"/>
  <c r="CC19" i="2"/>
  <c r="CB37" i="2"/>
  <c r="CC37" i="2"/>
  <c r="CB55" i="2"/>
  <c r="CC55" i="2"/>
  <c r="B90" i="2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4" i="2" s="1"/>
  <c r="B175" i="2" s="1"/>
  <c r="B176" i="2" s="1"/>
  <c r="B178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CD65" i="2"/>
  <c r="CD55" i="2" s="1"/>
  <c r="CD14" i="2" s="1"/>
  <c r="CE14" i="2"/>
  <c r="BY14" i="2"/>
  <c r="CL14" i="2"/>
  <c r="CC14" i="2" l="1"/>
</calcChain>
</file>

<file path=xl/sharedStrings.xml><?xml version="1.0" encoding="utf-8"?>
<sst xmlns="http://schemas.openxmlformats.org/spreadsheetml/2006/main" count="479" uniqueCount="296">
  <si>
    <t>Строительство общеобразовательной школы на 500 мест в микрорайоне «Марьино» г. Симферополь</t>
  </si>
  <si>
    <t xml:space="preserve">Строительство учебных корпусов для муниципального бюджетного общеобразовательного учреждения «Кировская общеобразовательная школа №1» Кировского района Республики Крым </t>
  </si>
  <si>
    <t>Строительство Крымского государственного  центра детского театрального искусства</t>
  </si>
  <si>
    <t>Строительство Центра полиэтнической культуры молодежи при РВУЗ «КИПУ» в г. Симферополь (1-й пусковой комплекс – Главный корпус). I очередь 1-й пусковой комплекс. Главный корпус</t>
  </si>
  <si>
    <t>Строительство общеобразовательной школы на 600 учащихся по ул. Мира в г. Бахчисарае</t>
  </si>
  <si>
    <t>Строительство дошкольной образовательной организации на 260 мест микрорайон п. Молодежное Симферопольского района</t>
  </si>
  <si>
    <t>Строительство дошкольной образовательной организации на 135 мест микрорайон Исмаил-Бей г. Евпатория</t>
  </si>
  <si>
    <t>Строительство дошкольной образовательной организации на 260 мест в 7 микрорайоне г. Бахчисарая</t>
  </si>
  <si>
    <t>Строительство 36-ти квартирного жилого дома в мкр. Фонтаны ГП-4</t>
  </si>
  <si>
    <t>Строительство 162 квартирного жилого дома с пристроенными помещениями по ул. 60 лет Октября (поз. по ГП-7,7а,7б) мкр. Фонтаны в г. Симферополе</t>
  </si>
  <si>
    <t>Строительство 72 квартирного жилого дома по ул. Проезжей, №73 в г. Джанкое</t>
  </si>
  <si>
    <t>Строительство 168 квартирного жилого дома по ул. Мира в г. Бахчисарае</t>
  </si>
  <si>
    <t>Строительство 72 квартирного жилого дома г. Керчь</t>
  </si>
  <si>
    <t>Строительство двух 160 квартирных жилых домов в п. Гвардейское Симферопольского района</t>
  </si>
  <si>
    <t>Многопрофильный республиканский медицинский центр государственное бюджетное учреждение здравоохранения Республики Крым "Крымская республиканская клиническая больница имени Н.А.Семашко", г. Симферополь</t>
  </si>
  <si>
    <t>Проектирование и строительство тракта водоподачи от сбросов в Северо-Крымский канал до г. Феодосии и 
г. Керчи (2-й этап)</t>
  </si>
  <si>
    <t>Всего по объекту (план)</t>
  </si>
  <si>
    <t>Всего по объекту (факт)</t>
  </si>
  <si>
    <t>ИТОГО:</t>
  </si>
  <si>
    <t>план</t>
  </si>
  <si>
    <t>факт</t>
  </si>
  <si>
    <t>Наименование мероприятий (объекта)</t>
  </si>
  <si>
    <t>№ п/п</t>
  </si>
  <si>
    <t>август</t>
  </si>
  <si>
    <t>июль</t>
  </si>
  <si>
    <t>октябрь</t>
  </si>
  <si>
    <t>ноябрь</t>
  </si>
  <si>
    <t>декабрь</t>
  </si>
  <si>
    <t>сентябрь</t>
  </si>
  <si>
    <t>Заходы на ВЛ 110 кВ и 330 кВ для подключения Симферопольской ПГУ-ТЭС, прочие мероприятия схемы выдачи мощности Симферопольской ПГУ-ТЭС</t>
  </si>
  <si>
    <t xml:space="preserve">Реконструкция Ленинской системы групповых водоводов, Республика Крым </t>
  </si>
  <si>
    <t>Станция очистки хозяйственно-бытовых сточных вод мощностью 1,5 тыс. куб. м/сутки в поселке городского типа Ленино - реконструкция, Республика Крым</t>
  </si>
  <si>
    <t>Строительство канализационно-насосной станции и самотечного коллектора в поселке городского типа Ленино Ленинского района, Республика Крым</t>
  </si>
  <si>
    <t>Рекультивация полигона ТКО г.Алушта Республика Крым</t>
  </si>
  <si>
    <t>Рекультивация полигона ТКО г.Керчь Республика Крым</t>
  </si>
  <si>
    <t>Рекультивация полигона ТКО г. Саки Республика Крым</t>
  </si>
  <si>
    <t>Рекультивация полигона ТКО г.Симферополь
 Республика Крым</t>
  </si>
  <si>
    <t>Рекультивация полигона ТКО г.Старый Крым</t>
  </si>
  <si>
    <t>Реконструкция гидротехнических сооружений гидроузла Фронтового водохранилища, Республика Крым</t>
  </si>
  <si>
    <t>Техническое перевооружение НС № 3 и реконструкция напорных трубопроводов для подачи воды в Станционное водохранилище, Республика Крым</t>
  </si>
  <si>
    <t>Строительство гидротехнических сооружений гидроузла Феодосийского водохранилища, Республика Крым</t>
  </si>
  <si>
    <t>Строительство регулируемого перепускного сооружения и реконструкция участков разделительной дамбы озера Сасык-Сиваш, Республика Крым</t>
  </si>
  <si>
    <t>Строительство берегоукрепительных сооружений на р. Бодрак</t>
  </si>
  <si>
    <t>Реконструкция гидротехнических сооружений пассажирского района морского порта г. Ялты</t>
  </si>
  <si>
    <t>Строительство и реконструкция автомобильной дороги Симферополь - Евпатория - Мирный</t>
  </si>
  <si>
    <t>Министерство курортов и туризма Республики Крым</t>
  </si>
  <si>
    <t>Реконструкция благоустройства у собора св.Николая Чудотворца и мечети Джума-Джами с прилегающим пер.Летным в г. Евпатория, (корректировка), Республика Крым, г. Евпатория</t>
  </si>
  <si>
    <t>Реконструкция набережной им.Терешковой с прилегающим сквером им.Караева с берегоукрепительными работами,Республика Крым, г.Евпатория</t>
  </si>
  <si>
    <t>Реконструкция улично-дорожной сети г. Евпатории, Республика Крым</t>
  </si>
  <si>
    <t>Реконструкция улично-дорожной сети города Евпатории, Республика Крым 2 этап (система ливневой канализации)</t>
  </si>
  <si>
    <t>Реконструкция глубоководного выпуска, Республика Крым, г.Саки</t>
  </si>
  <si>
    <t>Реконструкция и техническое переоснащение объектов озерно-грязевого хозяйства ГУ НПП РК «Крымская ГГРЭС», Республика Крым, г. Саки</t>
  </si>
  <si>
    <t>Реконструкция разделительных дамб Сакского лечебного озера под обустройство передвижения инвалидов, велосипедного транспорта и электромобилей, Республика Крым, г.Саки</t>
  </si>
  <si>
    <t>Реконструкция улицы Курортная и переулка Береговой, Республика Крым, г.Саки</t>
  </si>
  <si>
    <t>Строительство канализационных очистных сооружений с применением новых технологий обработки, Республика Крым, г.Саки</t>
  </si>
  <si>
    <t>Строительство ливневой канализации, Республика Крым, г.Саки. Россия, Республика Крым, г.Саки, (территория города на улично-дорожной сети)</t>
  </si>
  <si>
    <t>Строительство набережной вдоль берега Сакского лечебного озера, Республика Крым, г.Саки</t>
  </si>
  <si>
    <t>Строительство пешеходной набережной вдоль улицы Морская, Республика Крым, г.Саки</t>
  </si>
  <si>
    <t>Реконструкция системы водоснабжения с. Оленевка, Республика Крым, Черноморский р-н</t>
  </si>
  <si>
    <t>июнь</t>
  </si>
  <si>
    <t>май</t>
  </si>
  <si>
    <t>апрель</t>
  </si>
  <si>
    <t>март</t>
  </si>
  <si>
    <t>февраль</t>
  </si>
  <si>
    <t>Всего освоено по 
Соглашениям 2018 года</t>
  </si>
  <si>
    <t>факт на отчетную дату</t>
  </si>
  <si>
    <t>% выполнения к плану на отчетную дату</t>
  </si>
  <si>
    <t>Причины отклонения 
(в т.ч. инормация по авансам 
прошлых лет)</t>
  </si>
  <si>
    <t xml:space="preserve">Всего освоено (с учетом авансов прошлых лет), тыс.руб. </t>
  </si>
  <si>
    <t>Осовение в 2018 году авансов, перечисленных ранее и не закрытых актами выполненных работ, по состоянию на отчетную дату, тыс.руб.</t>
  </si>
  <si>
    <t>Реконструкция берегоукрепительных сооружений санатория "Пионер" в поселке городского типа Симеиз, Республика Крым</t>
  </si>
  <si>
    <t>Реконструкция берегоукрепительных сооружений государственного автономного учреждения Республики Крым "Учебно-научный центр Республики Крым по экологии и природным ресурсам"</t>
  </si>
  <si>
    <t>Министерство экономического развития Республики Крым</t>
  </si>
  <si>
    <t>Индустриальный парк "Бахчисарай", Республика Крым</t>
  </si>
  <si>
    <t>Индустриальный парк "Евпатория", Республика Крым</t>
  </si>
  <si>
    <t>Индустриальный парк "Феодосия", Республика Крым</t>
  </si>
  <si>
    <t>Служба капитального строительства 
Республики Крым</t>
  </si>
  <si>
    <t>Федеральный бюджет</t>
  </si>
  <si>
    <t>Бюджет РК</t>
  </si>
  <si>
    <t>Всего по объекту на 2018 год по ПРОГРАММЕ (крайняя редакция), тыс.руб.</t>
  </si>
  <si>
    <t>ВСЕГО по объекту на 2018 год (гр.20+гр.25+         гр.27)</t>
  </si>
  <si>
    <t>Строительство дошкольного учреждения на 260 мест в районе ул. Беспалова в г. Симферополе</t>
  </si>
  <si>
    <t>Строительство дошкольной образовательной организации в с. Доброе на 230 мест по ул. Гузель/Ароматное Симферопольского района</t>
  </si>
  <si>
    <t>Строительство дошкольной образовательной организации на 260 мест по ул. Хайри Эмир Заде/ул. Урукуста в г. Симферополе</t>
  </si>
  <si>
    <t>Строительство дошкольного образовательного учреждения на 150 мест с. Ивановка Сакского района</t>
  </si>
  <si>
    <t>Строительство детской дошкольной образовательной организации на 260 мест в г. Судак</t>
  </si>
  <si>
    <t>Строительство дошкольной образовательной организации на 350 мест г. Старый Крым, Кировский район</t>
  </si>
  <si>
    <t>Строительство дошкольной образовательной организации в п. Советском Советского района на 300 мест</t>
  </si>
  <si>
    <t>Строительство дошкольной образовательной организации Бахчисарайский район 
с. Красный Мак на 120 мест</t>
  </si>
  <si>
    <t>Строительство общеобразовательной школы в микрорайоне Челноковского массива в г. Феодосия на 800 мест</t>
  </si>
  <si>
    <t>Строительство общеобразовательной школы на 500 мест в микрорайоне «Новониколаевский» г. Симферополь</t>
  </si>
  <si>
    <t>-</t>
  </si>
  <si>
    <t>прочие</t>
  </si>
  <si>
    <t>шапка</t>
  </si>
  <si>
    <t xml:space="preserve">факт </t>
  </si>
  <si>
    <t>ЭКОНОМИЯ</t>
  </si>
  <si>
    <t>№
 п/п</t>
  </si>
  <si>
    <t>+/- к плану на ноябрь</t>
  </si>
  <si>
    <t>Строительство берегоукрепительных сооружений на р. Кача</t>
  </si>
  <si>
    <t>Строительство берегоукрепительных сооружений на р. Альма</t>
  </si>
  <si>
    <t>Предусмотрено по Соглашениям 
2018 года ФБ+БРК (48+50+57+59)</t>
  </si>
  <si>
    <t xml:space="preserve">Министерство жилищно-коммунального хозяйства Республики Крым </t>
  </si>
  <si>
    <t>Капитальный ремонт глубоководных выпусков КОС</t>
  </si>
  <si>
    <t>Министерство топлива и энергетики Республики Крым</t>
  </si>
  <si>
    <t>Высоковольтная линия от тепловой электрической станции Севастопольская - подстанция 330 Севастополь, заходы на высоковольтную линию 330 кВ, расширение подстанции Севастополь</t>
  </si>
  <si>
    <t>Государственный комитет по водному хозяйству и мелиорации Республики Крым</t>
  </si>
  <si>
    <t>Реконструкция и расчистка Кутузовского водохранилища, республика Крым</t>
  </si>
  <si>
    <t>Реконструкция Насосной станции № 16,  Феодосийское водохранилище, Республика Крым</t>
  </si>
  <si>
    <t>Строительство защитных гидротехнических сооружений для защиты от подтопления с.Приозерное Ленинского района</t>
  </si>
  <si>
    <t>Министерство транспорта Республики Крым</t>
  </si>
  <si>
    <t>Строительство и реконструкция объектов портовой инфраструктуры морского порта Керчь, I  этап</t>
  </si>
  <si>
    <t>Строительство и реконструкция объектов портовой
инфраструктуры морского порта г. Евпатории,
грузовой причал на оз. Донузлав</t>
  </si>
  <si>
    <t>Строительство и реконструкция объектов портовой
инфраструктуры морского порта г. Евпатории, причал
сада Караева</t>
  </si>
  <si>
    <t>Строительство и реконструкция объектов портовой инфраструктуры морского порта
 г. Феодосии</t>
  </si>
  <si>
    <t>Государственный комитет дорожного хозяйства Республики Крым</t>
  </si>
  <si>
    <t>Строительство автомобильной дороги и автомобильного  подхода в г. Керчь к транспортному переходу через Керченский пролив</t>
  </si>
  <si>
    <t>Строительство автомобильной дороги и автомобильного  подхода в г. Керчь к транспортному переходу через Керченский пролив. Организация мероприятий по обеспечению транспортной безопасности</t>
  </si>
  <si>
    <t>Строительство и реконструкция автомобильной дороги Керчь-Феодосия-Белогорск-Симферополь-Бахчисарай-Севастополь (граница Бахчисарайского района)</t>
  </si>
  <si>
    <t xml:space="preserve">Строительство и реконструкция автомобильной дороги Симферополь - Красноперекопск - Армянск - граница с Украиной (км 108+000 - 111+000) </t>
  </si>
  <si>
    <t xml:space="preserve"> Строительство объездной дороги г. Симферополя на участке Дубки — Левадки</t>
  </si>
  <si>
    <t xml:space="preserve"> Строительство транспортной развязки на пересечении автомобильной дороги Симферополь-Евпатория и автомобильной дороги Симферополь-Мирное-Дубки  </t>
  </si>
  <si>
    <t>Строительство пешеходных переходов в разных уровнях км 664 автомобильной дороги Харьков-Симферополь-Алушта-Ялта</t>
  </si>
  <si>
    <t>Строительство пешеходных переходов в разных уровнях км  674 автомобильной дороги Харьков-Симферополь-Алушта-Ялта</t>
  </si>
  <si>
    <t>Строительство пешеходных переходов в разных уровнях км 679 автомобильной дороги Харьков-Симферополь-Алушта-Ялта</t>
  </si>
  <si>
    <t>Строительство нового участка автомобильной 35 ОП МЗ 35Н-336 Керчь-Чистополье-Новоотрадное на участке пересечения с железнодорожным подходом к мосту через Керченский пролив</t>
  </si>
  <si>
    <t>Строительство транспортной развязки в разных уровнях с реконструкцией путепровода по шоссе Героев Сталинграда, г.Керчь</t>
  </si>
  <si>
    <t>Капитальный ремонт автомобильной дороги 35ОП РЗ  35К-005 Алушта-Судак-Феодосия на участках км 0+000-км 18+050, км 27+600-км 28+400, км 58+500-км 58+800, км 61+850-км 62+350</t>
  </si>
  <si>
    <t>Реконструкция автомобильных дорог в с. Оленевка, Республика Крым, Черноморский р-н</t>
  </si>
  <si>
    <t>Итого по строительству автодороги с. Войково-с. Курортное-о.Чокрак, Республика Крым, Ленинский р-н</t>
  </si>
  <si>
    <t>Реконструкция автомобильной дороги на гору Клементьева, Феодосийский район, Республика Крым</t>
  </si>
  <si>
    <t xml:space="preserve">Строительство дороги микрорайона Фонтаны-Новониколаевский в г. Симферополе </t>
  </si>
  <si>
    <t xml:space="preserve">Строительство дорог с твердым покрытием мкр. Исмаил-Бей, Спутник г. Евпатория </t>
  </si>
  <si>
    <t xml:space="preserve">Строительство автмобильной дороги Белое 5- Ана-Юрт-Айкаван , Симферопольский район </t>
  </si>
  <si>
    <t xml:space="preserve">Мероприятия, направленные на приведение в надлежащее состояние автомобильных дорог общего пользования местного значения в городском округе Керчь, Республика Крым  </t>
  </si>
  <si>
    <t>Строительство дорог с твердым покрытием в микрорайоне  Исмаил-бей</t>
  </si>
  <si>
    <t>Всего</t>
  </si>
  <si>
    <t>Объекты обеспечивающей инфраструктуры туристско-рекреационного кластера "Детский отдых и оздоровление"</t>
  </si>
  <si>
    <t>Строительство 2-х пассажирских пирсов:
1. В районе пансионата "Солнечный" 2. В районе поселка Заозёрное, Республика Крым, г.Евпатория</t>
  </si>
  <si>
    <t>Объекты обеспечивающей инфраструктуры туристско-рекреационного кластера "Лечебно-оздоровительный отдых"</t>
  </si>
  <si>
    <t>Объекты обеспечивающей инфраструктуры туристско-рекреационного кластера "Черноморский"</t>
  </si>
  <si>
    <t>Министерство образования, науки и молодежи Республики Крым</t>
  </si>
  <si>
    <t>Реконструкция Евпаторийского
дошкольного образовательного
учреждения (ясли- сад) № 26
«Росинка» по адресу ул.
Некрасова, 77 А, г. Евпатория,
Республика Крым</t>
  </si>
  <si>
    <t>Реконструкция здания
дошкольного образовательного
учреждения Бахчисарайский
район с. Вилино на 240 мест</t>
  </si>
  <si>
    <t>Реконструкция здания,
расположенного по адресу г. Феодосия, ул. Гарнаева, 77Б
(ранее дошкольное учебное заведение № 34/1)</t>
  </si>
  <si>
    <t>Реконструкция здания,
расположенного по адресу г. Феодосия, ул. Украинская,
103 (ранее дошкольное
учебное заведение № 25)</t>
  </si>
  <si>
    <t>Реконструкция здания, расположенного по адресу г.Феодосия, п.Приморский, ул.
Гагарина,11А (ранее дошкольное
учебное заведение №21)</t>
  </si>
  <si>
    <t>Модернизация общего образования в Республике Крым</t>
  </si>
  <si>
    <t>Реконструкция МБОУ Войковская
СОШ с. Войково Ленинский район</t>
  </si>
  <si>
    <t>Реконструкция муниципального
казенного общеобразовательн
ого учреждения «Зеленогорская
средняя школа» Белогорского
района Республики Крым</t>
  </si>
  <si>
    <t>Берегоукрепление и восстановление пляжной зоны в г. Евпатории (1-я очередь - парк им.Фрунзе), Республика Крым</t>
  </si>
  <si>
    <t>Реконструкция берегоукрепительных сооружений в поселке городского типа Приморский, г.Феодосия, Республика Крым</t>
  </si>
  <si>
    <t xml:space="preserve">Берегоукрепительные сооружения в поселке городского типа Симеиз, Республика Крым </t>
  </si>
  <si>
    <t>Берегоукрепительные и противооползневые сооружения территории, прилегающей к храму-маяку св.Николая в с.Малореченское, г.Алушта</t>
  </si>
  <si>
    <t>Берегоукрепительные сооружения Государственного Никитского ботанического сада на участке от м.Монтодор до мыса Мартьян посёлка городского типа Массандра, Республика Крым</t>
  </si>
  <si>
    <t>Реконструкция берегоукрепительных сооружений пляжа "Солнечный", г.Ялта, Республика Крым</t>
  </si>
  <si>
    <t>Министерство строительства и архитектуры Республики Крым</t>
  </si>
  <si>
    <t>общая сумма к переносу 233309,40</t>
  </si>
  <si>
    <t xml:space="preserve">Завершение строительства Нежинского, Просторненского и Новогригорьевского водозаборов. Корректировка проектов "Новое строительство (бурение) разведочно-эксплуатационных скважин Нежинского водозабора", "Новое строительство (бурение) разведочно-эксплуатационных скважин Просторненского водозабора", "Новое строительство (бурение) разведочно-эксплуатационных скважин Новогригорьевского водозабора", "Строительство Нежинского водозабора, I и II этапы", "Строительство Новогригорьевского водозабора, I и II этапы", "Строительство Просторненского водозабора, I и II этапы"                                                                                                     </t>
  </si>
  <si>
    <t>Реконструкция тоннельного водовода Южного берега Крыма, Республика Крым</t>
  </si>
  <si>
    <t>Реконструкция водовода Феодосия - Судак</t>
  </si>
  <si>
    <t>Реконструкция разводящих сетей в 
г. Керчи, Республика Крым</t>
  </si>
  <si>
    <t>Реконструкция системы обеззараживания Изобильненских водопроводных очистных сооружений г. Алушта, Республика Крым</t>
  </si>
  <si>
    <t>Реконструкция площадки резервуаров чистой воды "Маршала Жукова" в г.Симферополе, Республика Крым</t>
  </si>
  <si>
    <t>Строительство систем водоснабжения и водоотведения в районах "Карантин" и "Форштадт" в г. Феодосии</t>
  </si>
  <si>
    <t>Строительство автоматизированной системы управления технологическим процессом подачи и распределения воды филиалов ГУП РК "Вода Крыма" (г. Алушта, г. Бахчисарай, г. Белогорск, г. Джанкой, г. Керчь, г. Красноперекопск; г. Саки, г.Симферополь, г. Судак, г. Феодосия)</t>
  </si>
  <si>
    <t>Строительство 2-го резервуара чистой воды объемом 1 тыс. куб. м в зоне резервуара чистой воды № 2 в г. Ялте, Республика Крым</t>
  </si>
  <si>
    <t>Строительство резервуара чистой воды "Артековские новые" в поселке городского типа Гурзуф общим объемом 3 тыс. куб. м, Республика Крым</t>
  </si>
  <si>
    <t>Реконструкция магистрального водовода Фронтовое - водопроводных очистных сооружений г. Феодосии, Республика Крым</t>
  </si>
  <si>
    <t>Строительство водовода от Ивановского водозабора до водоочистных сооружений Межгорного гидроузла, Республика Крым</t>
  </si>
  <si>
    <t>Строительство и реконструкция канализационного коллектора, г.Симферополь, Республика Крым</t>
  </si>
  <si>
    <t>Реконструкция канализационных очистных сооружений в пос. Миндальное городского округа Судак с доведением мощности до 15 тыс. куб. м/сутки, Республика Крым</t>
  </si>
  <si>
    <t>Реконструкция канализационных очистных сооружений "Утес" в с. Малый Маяк, Республика Крым</t>
  </si>
  <si>
    <t>Реконструкция системы водоотведения хозяйственно-бытовых сточных вод с. Малореченское городского округа Алушта Республики Крым</t>
  </si>
  <si>
    <t>Реконструкция канализационных очистных сооружений и глубоководного выпуска в поселке городского типа Орджоникидзе, Республика Крым</t>
  </si>
  <si>
    <t>Реконструкция системы водоотведения пгт. Новофедоровка Сакского района Республики Крым</t>
  </si>
  <si>
    <t>Реконструкция системы подачи канализационных стоков г. Судака</t>
  </si>
  <si>
    <t>Строительство канализационных очистных сооружений с глубоководным выпуском в море в пос. Кацивели, г. Ялта, Республика Крым</t>
  </si>
  <si>
    <t>Строительство газопровода с.Войково-с.Курортное, Республика Крым, Ленинский р-н</t>
  </si>
  <si>
    <t>Строительство очистных сооружений с системой разводящих коллекторов, Республика Крым, Ленинский р-н, с.Курортное</t>
  </si>
  <si>
    <t>Строительство электроподстанции 110 кВ, сетей электроснабжения и трансформаторных подстанции (пунктов) в районе с. Курортное, Республика Крым, Ленинский р-н</t>
  </si>
  <si>
    <t>Строительство биологических очистных сооружений с системой разводящих коллекторов, Республика Крым, 
Черноморский р-н, с.Оленевка</t>
  </si>
  <si>
    <t>Строительство очистных сооружений с системой разводящих коллекторов (в т.ч. канализационных сетей), пгт. Коктебель, Республика Крым</t>
  </si>
  <si>
    <t>Строительство водовода в пгт. Орджоникидзе, г. Феодосия, Республика Крым</t>
  </si>
  <si>
    <t>Реконструкция набережной в пгт. Коктебель, г. Феодосия, Республика Крым</t>
  </si>
  <si>
    <t xml:space="preserve">Строительство детского сада - ясли на 120 мест в микрорайоне Новониколаевский г. Симферополя </t>
  </si>
  <si>
    <t>Строительство детского дошкольного учреждения в с. Дачное, г. Судак</t>
  </si>
  <si>
    <t>Строительство дошкольной образовательной организации на 260 мест  в г. Симферополе (объект №1)</t>
  </si>
  <si>
    <t>Строительство дошкольной образовательной организации на 260 мест в г. Симферополе (объект №2)</t>
  </si>
  <si>
    <t>Строительство дошкольной образовательной организации в г.Джанкой на 260 мест по 
ул. Московской</t>
  </si>
  <si>
    <t>Строительство дошкольной образовательной организации в  с. Перекоп г. Армянска Республики Крым на 150 мест по ул. Театральная</t>
  </si>
  <si>
    <t xml:space="preserve">Строительство дошкольной 
образовательной организации в 
с. Победное на 150 мест по ул. Победы 32а Джанкойского района </t>
  </si>
  <si>
    <t>Строительство дошкольной образовательной организации в 
с. Амурское на 280 мест по ул. Молодежная Красногвардейского района</t>
  </si>
  <si>
    <t xml:space="preserve">Строительство дошкольной образовательной организации в пгт. Черноморское на 200 мест по  ул. Павленко Черноморского района </t>
  </si>
  <si>
    <t xml:space="preserve">Строительство дошкольной образовательной организации в  с. Заречное на 160 мест </t>
  </si>
  <si>
    <t>Строительство дошкольной образовательной организации в с. Новосельское на 200 мест по 
ул. Ленина Черноморского района</t>
  </si>
  <si>
    <t>Строительство дошкольной образовательной организации в с. Морское на 140 мест, г. Судак</t>
  </si>
  <si>
    <t>Строительство общеобразовательной школы в 
г. Судак</t>
  </si>
  <si>
    <t>Строительство общеобразовательной школы в микрорайоне «Луговое» г. Симферополь</t>
  </si>
  <si>
    <t>Строительство общеобразовательной школы в 
с. Заречное, Симферопольского района</t>
  </si>
  <si>
    <t>Строительство общеобразовательной школы  в микрорайоне № 8 г. Евпатория</t>
  </si>
  <si>
    <t xml:space="preserve">Строительство муниципального бюджетного учреждения «Укромновская школа» в с. Укромное Симферопольского района на 600 мест </t>
  </si>
  <si>
    <t>Строительство общеобразовательной школы на 250 мест в с. Веселое, г. Судак</t>
  </si>
  <si>
    <t>Строительство дошкольной образовательной организации на 260 мест микрорайон Хошкельды (ул. Н. Велиевой и ул. А. Аметовой) г. Симферополь</t>
  </si>
  <si>
    <t>Строительство дошкольной образовательной организации на 140 мест в микрорайоне Янъы-Маале г. Судака</t>
  </si>
  <si>
    <t>Строительство общеобразовательной школы на 480 учащихся в мкрн. Исмаил-Бей г.Евпатория</t>
  </si>
  <si>
    <t>Строительство 48-ми квартирного жилого дома по ул. Лесной, 5 в пгт Ленино Ленинского района</t>
  </si>
  <si>
    <t>Строительство 72-х квартирного жилого дома пос. Приморский  г. Феодосия</t>
  </si>
  <si>
    <t>Строительство 72 квартирного жилого дома  г. Судак</t>
  </si>
  <si>
    <t>Строительство 108 квартирного жилого дома в  г. Евпатория</t>
  </si>
  <si>
    <t>Строительство 36 квартирного жилого дома в мкр. Новониколаевский г.Симферополь</t>
  </si>
  <si>
    <t>Строительство 36 квартирного жилого дома в г.Саки</t>
  </si>
  <si>
    <t>Строительство 48 квартирного жилого дома г.Старый Крым</t>
  </si>
  <si>
    <t xml:space="preserve">Строительство 72 квартирного жилого дома в г.Красноперекопск </t>
  </si>
  <si>
    <t>Строительство 72 квартирного жилого дома в мкр.Новониколаевский г.Симферополь</t>
  </si>
  <si>
    <t xml:space="preserve">Строительство 72 квартирного жилого дома в с.Малый Маяк г. Алушта </t>
  </si>
  <si>
    <t>Строительство 72 квартирного жилого дома в с. Орехово Сакского района</t>
  </si>
  <si>
    <t>Строительство 72 квартирного жилого дома в г. Керчи</t>
  </si>
  <si>
    <t>Строительство сетей электроснабжения  
микрорайона "Луговое-2" г. Симферополь</t>
  </si>
  <si>
    <t>Строительство сетей газоснабжения мкр. Белое-6 (с. Ана-Юрт) Симферопольского района</t>
  </si>
  <si>
    <t>Строительство сетей газоснабжения микрорайона Суук-Су г. Судак</t>
  </si>
  <si>
    <t>Строительство сетей электроснабжения микрорайона Белое-6 микрорайон 4 (с. Ана-Юрт) Симферопольского района</t>
  </si>
  <si>
    <t>Строительство сетей электроснабжения п.Айкаван Симферопольского района</t>
  </si>
  <si>
    <t>Строительство сетей электроснабжения жилого массива улиц Ореховая и Гурзуфская с. Н. Орешники Белогорского района</t>
  </si>
  <si>
    <t>Строительство наружных сетей электроснабжения жилой застройки микрорайона депортированных граждан по ул. Беспалова г. Симферополь</t>
  </si>
  <si>
    <t>Строительство сетей водоснабжения 2-ой очереди с.Строгановка Симферопольского района</t>
  </si>
  <si>
    <t>Строительство сетей водоснабжения п. Айкаван Симферопольского района</t>
  </si>
  <si>
    <t>Строительство внешних сетей водоснабжения ул. Тепличная, Полевая в с. Фонтаны-4 Симферопольского района.</t>
  </si>
  <si>
    <t>мероприятия по координации, управлению и контролю реализации инвестиционных проектов федеральной целевой  программы "Социально-экономическое развитие Республики Крым и г.Севастополя до 2020 года", реализуемые на территории Республики Крым</t>
  </si>
  <si>
    <t>Государственный комитет по охране культурного наследия Республики Крым</t>
  </si>
  <si>
    <t>Разработка научно-проектной документации по объекту культурного наследия "Лестницы Большие и Малые" середина XIX века, конец XIX века (Республика Крым, г.Керчь, ул.Театральная, ул.23 Мая 1919 года)</t>
  </si>
  <si>
    <t>Проведение производственных работ по сохранению объекта культурного наследия: "Здание дачи Стамболи" конец XIX века (Республика Крым, г. Феодосия, прос. Айвазовского, д. 47, литера "А")</t>
  </si>
  <si>
    <t>Проведение производственных работ по сохранению объекта культурного наследия "Лестницы Большие и Малые" середина XIX века, конец XIX века (Республика Крым, г.Керчь, ул.Театральная, ул.23 Мая 1919 года)</t>
  </si>
  <si>
    <t>Разработка научно-проектной документации по объекту культурного наследия: "Обелиск Славы" 1944 год (Республика Крым, г. Керчь, гора Митридат)</t>
  </si>
  <si>
    <t>Проведение производственных работ по сохранению объекта культурного наследия: "Мемориальный комплекс Аджимушкай" 1903-1907 годы, 1919 год, 1941-1944 годы, 1982 год (Республика Крым, г. Керчь, ул. Краснопартизанская, ул. Скифская)</t>
  </si>
  <si>
    <t xml:space="preserve"> Разработка технико-экономического обоснования по объекту культурного наследия: "Дом, в котором жил художник И. К. Айвазовский" 1845-1892 годы (Республика Крым, г. Феодосия, ул. Галерейная, д. 2, пр. Айвазовского, д. 15-17)</t>
  </si>
  <si>
    <t>Проведение производственных работ по сохранению объекта культурного наследия: "Комплекс сооружений Воронцовского дворца" 1830-1846 годы  (Республика Крым, г. Алупка, ул. Дворцовое шоссе, д. 18)</t>
  </si>
  <si>
    <t>Проведение производственных работ по сохранению объекта культурного наследия:"Здание Дворянского собрания" XIX век (Республика Крым, г. Симферополь, ул. Пушкина,15 / ул. Горького, 10, литер "В")</t>
  </si>
  <si>
    <t>Проведение производственных работ по сохранению объекта культурного наследия:"Особняк Э.Я. Динцера" начало XX в. (Республика Крым, г. Симферополь, ул. Гаспринского, 29, литер "А")</t>
  </si>
  <si>
    <t>Разработка научно-проектной документации по объекту культурного наследия: "Кенасса" конец XIX - начало XX веков (Республика Крым, г. Симферополь, ул. Караимская, 6, литер "А") (Второй этап)</t>
  </si>
  <si>
    <t>Проведение производственных работ по сохранению объекта культурного наследия:  "Кенасса" конец XIX - начало XX веков (Республика Крым, г. Симферополь, ул. Караимская, 6, литер "А") (Второй этап)</t>
  </si>
  <si>
    <t>Разработка научно-проектной документации, в том числе в целях проведения первоочередных противоаварийных работ по объекту культурного наследия: "Комплекс сооружений Керченской крепости" XIX век (Республика Крым, г. Керчь, мыс Ак-Бурун)</t>
  </si>
  <si>
    <t>Проведение производственных работ, в том числе  проведение первоочередных производственных работ по сохранению объекта культурного наследия: "Комплекс сооружений Керченской крепости" XIX век (Республика Крым, г. Керчь, мыс Ак-Бурун)</t>
  </si>
  <si>
    <t>Проведение производственных работ по сохранению объекта культурного наследия:"Вилла "Ксения" начало XX века (Республика Крым, городской округ Ялта, пгт. Симеиз, ул. Советская, 64, литеры "Б","В","Г","Д")</t>
  </si>
  <si>
    <t>Проведение производственных работ по сохранению объекта культурного наследия:"Дворец "Ласточкино гнездо" 1912 год (Республика Крым, городской округ Ялта, пгт. Гаспра, ул. Алупкинское шоссе, д. 9, литера "А")</t>
  </si>
  <si>
    <t xml:space="preserve"> Разработка технико-экономического обоснования по объекту культурного наследия: "Особняк Е. К. Мазировой" конец XIX века (Республика Крым, г. Феодосия, ул. Галерейная, 4, литера "А")</t>
  </si>
  <si>
    <t>Разработка научно-проектной документации по объекту культурного наследия: "Ханский дворец" XVI-XIX века (Республика Крым, г. Бахчисарай, ул. Речная, д. 133) (Графский  (светский) корпус, Ханская кухня, Конюшенный корпус, Библеотечный корпус, Соколиная башня, Екатерининская миля)</t>
  </si>
  <si>
    <t>Разработка научно-проектной документации по объекту культурного наследия: "Ханский дворец" XVI-XIX века (Республика Крым, г. Бахчисарай, ул. Речная, д. 133) (Главный корпус (ремонтно-реставрационные работы), Набережная с тремя мостами, Гарем)</t>
  </si>
  <si>
    <t>Разработка научно-проектной документации по объекту культурного наследия: "Ханский дворец" XVI-XIX века (Республика Крым, г. Бахчисарай, ул. Речная, д. 133) (Ханская мечеть (II этап), Гробница "Дюрбе Диляра-Бикеч", Гробница "Северное Дюрбе", Гробница "Южное Дюрбе")</t>
  </si>
  <si>
    <t xml:space="preserve">Министерство имущественных и земельных отношений Республики Крым </t>
  </si>
  <si>
    <t xml:space="preserve">прочие </t>
  </si>
  <si>
    <t>Развитие аэропортового комплекса «Симферополь», Республика Крым</t>
  </si>
  <si>
    <t>в том числе ПРОЧИЕ:</t>
  </si>
  <si>
    <t>Реконструкция дошкольного
образовательного учреждения «Золотая рыбка» в г. Евпатория по адресу ул. Транспортная, 2, г. Евпатория, Республика Крым</t>
  </si>
  <si>
    <t>Реконструкция дошкольного образовательного 
учреждения №16 «Золотая рыбка» по ул. Провалова, 37, 
г. Керчь</t>
  </si>
  <si>
    <t>Реконструкция дошкольного
образовательного учреждения
детский сад «Ягодка» с. Лечебное Мичуринского сельского поселения Белогорского района</t>
  </si>
  <si>
    <t>Реконструкция дошкольного учебного учреждения 
в пос. Новоозёрное, г. Евпатория по
адресу ул. Героев Десантников, 12,
пос. Новоозёрное, Республика Крым</t>
  </si>
  <si>
    <t>Сумма авансов, которые планируются к перечислению  в 2018 году 
(НЕ БУДУТ ЗАКРЫТЫ АКТАМИ ВЫПОЛНЕН-НЫХ РАБОТ), тыс. руб.</t>
  </si>
  <si>
    <t>факт 
(п.3+п.27)</t>
  </si>
  <si>
    <t>план 
(п.2+п.26)</t>
  </si>
  <si>
    <t>РИСКИ</t>
  </si>
  <si>
    <t>сумма апреля будет перенесена до 20.04.2018 в связи с повторным прохождением экспертизы, объект завершен на 90 %, для подписания актов необходимо получение экспертизы</t>
  </si>
  <si>
    <t>25 млн. руб. поданы в риски с перераспределением на 2019 год, сумма учтена в декабре 2018 года</t>
  </si>
  <si>
    <t>65 млн. руб. поданы в риски и на перераспределение на 2019 год, сумма учтена в декабре 2018 года (нориальный срок строительства 9 мес.)</t>
  </si>
  <si>
    <t>20 млн. поданы в риски и перераспределены на 2019 год, сумма учтена в декабре 2018 года (нормативный срок строительства 9 мес.)</t>
  </si>
  <si>
    <t>40 млн.рублей поданы в риски и перераспределены на 2019 год, сумма учтена в декабре 2018 года (нормативный срок строительства 11 мес.)</t>
  </si>
  <si>
    <t>3 млн.рублей поданы в риски  и перераспределены на 2019 год, сумма учтена в декабре 2018 года</t>
  </si>
  <si>
    <t>закрытие ававнса планируется в течение всего срока действия контракта</t>
  </si>
  <si>
    <t xml:space="preserve">Зечет аванса планируется в размере 17% от выполненных работ на срок действия всего контракта </t>
  </si>
  <si>
    <t>сумма риска учтена в декабре</t>
  </si>
  <si>
    <t>2730,00</t>
  </si>
  <si>
    <t>12710,00</t>
  </si>
  <si>
    <t>33642,00</t>
  </si>
  <si>
    <t>45030,00</t>
  </si>
  <si>
    <t>30458,00</t>
  </si>
  <si>
    <t>43600,00</t>
  </si>
  <si>
    <t>36260,00</t>
  </si>
  <si>
    <t>Освоение средств запланировано в ноябре 2018 г.</t>
  </si>
  <si>
    <t>Полное закрытие авансы планируется в мае 2018 г.</t>
  </si>
  <si>
    <t>Закрытие аванса планируется в сентябре 2018 г.</t>
  </si>
  <si>
    <t>Кассовый план апреля исполнен (не представлены акты выполненных работ) не в полном объеме -  обусловлено необходимостью согласования (в том числе документального) технических решений строящейся надземной части водосбросного коллектора с проектируемым объектом «Реконструкция глубоководного выпуска, Республика Крым, г.Саки», являющегося составной частью очистных сооружений, а также  длительностью оформления и проверки технической исполнительной документации.</t>
  </si>
  <si>
    <t>Закрытие аванса планируется пропорционально в течение всего срока действия контракта. Кассовый план апреля исполнен (не представлены акты выполненных работ) не в полном объеме -  обусловлено невозможностью закрытия актами выполненных работ весь фактический объем исполненных подрядной организацией работ, что связано с необходимостью совмещения процесса производства работ с ливневой канализацией (улично-дорожные сети), а также длительностью оформления и проверки технической исполнительной документации со службами строительного контроля.</t>
  </si>
  <si>
    <t>Закрытие аванса планируется пропорционально в течение всего срока действия контракта. Кассовый план апреля исполнен (не представлены акты выполненных работ) не в полном объеме - обусловлено невозможностью закрытия актами выполненных работ весь фактический объем выполненных работ из-за необходимости совмещения процесса производства работ с реконструкцией улицы Курортная и переулка Береговой, в процессе производства работ возникла необходимость уточнения проектных решений по выносу инженерных сетей  с эксплуатирующей организацией по площадке ЛОС-1 вблизи озера Чокрак, а также длительностью оформления и проверки технической исполнительной документации.</t>
  </si>
  <si>
    <t>Закрытие аванса планируется пропорционально в течение всего срока действия контракта. Кассовый план апреля исполнен (не представлены акты выполненных работ) не в полном объеме - обусловлено невозможностью закрытия актами выполненных работ весь фактический объем выполненных работ, что связано с необходимостью уточнения проектных решений по элементам благоустройства Набережной (фонтаны, площадки для отдыха, малые архитектурные формы), уточнение сопряжений с существующей застроенной рекреационной частью города (подъезды, проходы к санаторно-курортным учреждениям), а также длительностью оформления и проверки технической исполнительной документации со службами строительного контроля.</t>
  </si>
  <si>
    <t>Закрытие аванса планируется пропорционально в течение всего срока действия контракта</t>
  </si>
  <si>
    <t>Подано предложение о внесении изменения в ФЦП. Календарный график производства работ раздела ПОС, проекта, прошедшего экспертизу с учетом периода нереста рыб во II квартале и штормовых периодов в I и IV квартале календарного года, предусматривает освоение в 2018 году только 69000,0 тыс. рублей.</t>
  </si>
  <si>
    <t xml:space="preserve">Получено отрицательное заключение Главгосэкспертизы. Проходит повторная экспертиза. Подано предложение о внесении изменения в ФЦП с переносом начала СМР на 2019 год. </t>
  </si>
  <si>
    <t xml:space="preserve">Подано предложение о внесении изменения в ФЦП. Календарный график производства работ раздела ПОС, проекта, прошедшего экспертизу, с учетом периода нереста рыб во II квартале и штормовых периодов в I и IV квартале календарного года, предусматривает освоение в 2018 году только 50000,0 тыс. рублей, </t>
  </si>
  <si>
    <t>Подано предложение о внесении изменения в ФЦП. Календарный график производства работ раздела ПОС, проекта, прошедшего экспертизу, с учетом периода нереста рыб во II квартале и штормовых периодов в I и IV квартале календарного года, предусматривает освоение в 2018 году только 26220,6 тыс. рублей,.</t>
  </si>
  <si>
    <t>Подано предложение о внесении изменения в ФЦП. Незавершенность процесса прохождения государственной экспертизы проектной документации, календарный график производства работ раздела ПОС, проекта, составленный с учетом штормового периода в IV квартале календарного года, предусматривает освоение в 2018 году только 38460,0 тыс. рублей,.</t>
  </si>
  <si>
    <t>Подано предложение о внесении изменения в ФЦП. Календарный график производства работ раздела ПОС, проекта, прошедшего экспертизу с учетом периода нереста рыб во II квартале и штормовых периодов в I и IV квартале календарного года, предусматривает освоение в 2018 году только 44000,0 тыс. рублей, .</t>
  </si>
  <si>
    <t xml:space="preserve">Получено отрицательное заключение Главгосэкспертизы. Проходит повторная экспертиза.Подано предложение о внесении изменения в ФЦП с переносом начала СМР на 2019 год. </t>
  </si>
  <si>
    <t xml:space="preserve">необходимость повторного прохождения экпертизы. В связи с корректировкой ФЦП сумма в рамере 265,460 млн.руб. будет профинансирована в 2019г. </t>
  </si>
  <si>
    <t>В 2017 г. Профинансирован аванс в размере 172088,542 тыс.руб.</t>
  </si>
  <si>
    <t>Всего по объекту план (нарастающим итогом) по состоянию на 01.05.2018</t>
  </si>
  <si>
    <t>График освоения (закрытие актами выполненных работ) средств по мероприятиям федеральной целевой программы "Социально-экономическое развитие Республики Крым и г. Севастополя до 2020 года" на 01.05.2018 года</t>
  </si>
  <si>
    <t xml:space="preserve">% выполнения к общему плану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</si>
</sst>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р_._-;\-* #,##0.00_р_._-;_-* &quot;-&quot;??_р_._-;_-@_-"/>
    <numFmt numFmtId="164" formatCode="#,##0.00_р_."/>
    <numFmt numFmtId="165" formatCode="#,##0.00;[Red]\-#,##0.00;0.00"/>
    <numFmt numFmtId="166" formatCode="#,##0.00_ ;[Red]\-#,##0.00\ "/>
    <numFmt numFmtId="167" formatCode="#,##0.000_р_."/>
    <numFmt numFmtId="168" formatCode="#,##0.000"/>
    <numFmt numFmtId="169" formatCode="#,##0.000;[Red]\-#,##0.000;0.000"/>
    <numFmt numFmtId="170" formatCode="0000000000"/>
    <numFmt numFmtId="171" formatCode="#,##0.0000"/>
  </numFmts>
  <fonts count="2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indexed="8"/>
      <name val="Calibri"/>
      <family val="2"/>
      <charset val="204"/>
    </font>
    <font>
      <b/>
      <sz val="48"/>
      <color indexed="8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5"/>
      <color indexed="8"/>
      <name val="Times New Roman"/>
      <family val="1"/>
      <charset val="204"/>
    </font>
    <font>
      <b/>
      <sz val="60"/>
      <color indexed="8"/>
      <name val="Times New Roman"/>
      <family val="1"/>
      <charset val="204"/>
    </font>
    <font>
      <sz val="36"/>
      <color indexed="8"/>
      <name val="Times New Roman"/>
      <family val="1"/>
      <charset val="204"/>
    </font>
    <font>
      <b/>
      <sz val="45"/>
      <name val="Times New Roman"/>
      <family val="1"/>
      <charset val="204"/>
    </font>
    <font>
      <sz val="45"/>
      <color indexed="8"/>
      <name val="Times New Roman"/>
      <family val="1"/>
      <charset val="204"/>
    </font>
    <font>
      <sz val="45"/>
      <color indexed="8"/>
      <name val="Calibri"/>
      <family val="2"/>
      <charset val="204"/>
    </font>
    <font>
      <sz val="8"/>
      <name val="Calibri"/>
      <family val="2"/>
      <charset val="204"/>
    </font>
    <font>
      <b/>
      <sz val="45"/>
      <color indexed="8"/>
      <name val="Calibri"/>
      <family val="2"/>
      <charset val="204"/>
    </font>
    <font>
      <sz val="45"/>
      <name val="Times New Roman"/>
      <family val="1"/>
      <charset val="204"/>
    </font>
    <font>
      <sz val="8"/>
      <name val="Arial Cyr"/>
      <charset val="204"/>
    </font>
    <font>
      <sz val="48"/>
      <color indexed="8"/>
      <name val="Times New Roman"/>
      <family val="1"/>
      <charset val="204"/>
    </font>
    <font>
      <b/>
      <sz val="50"/>
      <color indexed="8"/>
      <name val="Times New Roman"/>
      <family val="1"/>
      <charset val="204"/>
    </font>
    <font>
      <b/>
      <sz val="38"/>
      <color indexed="8"/>
      <name val="Times New Roman"/>
      <family val="1"/>
      <charset val="204"/>
    </font>
    <font>
      <sz val="48"/>
      <name val="Times New Roman"/>
      <family val="1"/>
      <charset val="204"/>
    </font>
    <font>
      <sz val="2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40"/>
      <color indexed="8"/>
      <name val="Times New Roman"/>
      <family val="1"/>
      <charset val="204"/>
    </font>
    <font>
      <b/>
      <sz val="35"/>
      <color indexed="8"/>
      <name val="Times New Roman"/>
      <family val="1"/>
      <charset val="204"/>
    </font>
    <font>
      <b/>
      <sz val="45"/>
      <color indexed="8"/>
      <name val="Times New Roman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1" fillId="0" borderId="0"/>
    <xf numFmtId="0" fontId="16" fillId="0" borderId="0"/>
    <xf numFmtId="0" fontId="1" fillId="0" borderId="0"/>
    <xf numFmtId="0" fontId="2" fillId="0" borderId="0"/>
    <xf numFmtId="0" fontId="22" fillId="0" borderId="0"/>
    <xf numFmtId="0" fontId="22" fillId="0" borderId="0"/>
    <xf numFmtId="43" fontId="3" fillId="0" borderId="0" applyFont="0" applyFill="0" applyBorder="0" applyAlignment="0" applyProtection="0"/>
  </cellStyleXfs>
  <cellXfs count="252">
    <xf numFmtId="0" fontId="0" fillId="0" borderId="0" xfId="0"/>
    <xf numFmtId="3" fontId="7" fillId="0" borderId="2" xfId="9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/>
    <xf numFmtId="164" fontId="7" fillId="0" borderId="2" xfId="9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1" fontId="7" fillId="0" borderId="12" xfId="9" applyNumberFormat="1" applyFont="1" applyFill="1" applyBorder="1" applyAlignment="1">
      <alignment vertical="center" wrapText="1"/>
    </xf>
    <xf numFmtId="1" fontId="7" fillId="0" borderId="13" xfId="9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/>
    <xf numFmtId="49" fontId="7" fillId="0" borderId="2" xfId="9" applyNumberFormat="1" applyFont="1" applyFill="1" applyBorder="1" applyAlignment="1">
      <alignment horizontal="center" vertical="center" wrapText="1"/>
    </xf>
    <xf numFmtId="1" fontId="7" fillId="0" borderId="14" xfId="9" applyNumberFormat="1" applyFont="1" applyFill="1" applyBorder="1" applyAlignment="1">
      <alignment vertical="center"/>
    </xf>
    <xf numFmtId="1" fontId="7" fillId="0" borderId="5" xfId="9" applyNumberFormat="1" applyFont="1" applyFill="1" applyBorder="1" applyAlignment="1">
      <alignment horizontal="center" vertical="center"/>
    </xf>
    <xf numFmtId="1" fontId="7" fillId="0" borderId="6" xfId="9" applyNumberFormat="1" applyFont="1" applyFill="1" applyBorder="1" applyAlignment="1">
      <alignment horizontal="center" vertical="center"/>
    </xf>
    <xf numFmtId="1" fontId="7" fillId="0" borderId="2" xfId="9" applyNumberFormat="1" applyFont="1" applyFill="1" applyBorder="1" applyAlignment="1">
      <alignment horizontal="center" vertical="center"/>
    </xf>
    <xf numFmtId="1" fontId="7" fillId="0" borderId="7" xfId="9" applyNumberFormat="1" applyFont="1" applyFill="1" applyBorder="1" applyAlignment="1">
      <alignment horizontal="center" vertical="center" wrapText="1"/>
    </xf>
    <xf numFmtId="3" fontId="7" fillId="0" borderId="2" xfId="9" applyNumberFormat="1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/>
    </xf>
    <xf numFmtId="168" fontId="7" fillId="0" borderId="2" xfId="9" applyNumberFormat="1" applyFont="1" applyFill="1" applyBorder="1" applyAlignment="1">
      <alignment horizontal="center" vertical="center"/>
    </xf>
    <xf numFmtId="1" fontId="7" fillId="0" borderId="7" xfId="9" applyNumberFormat="1" applyFont="1" applyFill="1" applyBorder="1" applyAlignment="1">
      <alignment horizontal="center" vertical="center"/>
    </xf>
    <xf numFmtId="167" fontId="7" fillId="0" borderId="2" xfId="9" applyNumberFormat="1" applyFont="1" applyFill="1" applyBorder="1" applyAlignment="1">
      <alignment horizontal="center" vertical="center"/>
    </xf>
    <xf numFmtId="164" fontId="7" fillId="0" borderId="2" xfId="9" applyNumberFormat="1" applyFont="1" applyFill="1" applyBorder="1" applyAlignment="1">
      <alignment horizontal="center" vertical="center"/>
    </xf>
    <xf numFmtId="164" fontId="7" fillId="3" borderId="2" xfId="9" applyNumberFormat="1" applyFont="1" applyFill="1" applyBorder="1" applyAlignment="1">
      <alignment horizontal="center" vertical="center"/>
    </xf>
    <xf numFmtId="3" fontId="7" fillId="0" borderId="1" xfId="9" applyNumberFormat="1" applyFont="1" applyFill="1" applyBorder="1" applyAlignment="1">
      <alignment horizontal="center" vertical="center"/>
    </xf>
    <xf numFmtId="167" fontId="7" fillId="6" borderId="1" xfId="9" applyNumberFormat="1" applyFont="1" applyFill="1" applyBorder="1" applyAlignment="1">
      <alignment horizontal="center" vertical="center"/>
    </xf>
    <xf numFmtId="167" fontId="7" fillId="2" borderId="1" xfId="9" applyNumberFormat="1" applyFont="1" applyFill="1" applyBorder="1" applyAlignment="1">
      <alignment horizontal="center" vertical="center"/>
    </xf>
    <xf numFmtId="167" fontId="7" fillId="4" borderId="2" xfId="9" applyNumberFormat="1" applyFont="1" applyFill="1" applyBorder="1" applyAlignment="1">
      <alignment horizontal="center" vertical="center"/>
    </xf>
    <xf numFmtId="167" fontId="7" fillId="4" borderId="1" xfId="9" applyNumberFormat="1" applyFont="1" applyFill="1" applyBorder="1" applyAlignment="1">
      <alignment horizontal="center" vertical="center"/>
    </xf>
    <xf numFmtId="167" fontId="7" fillId="6" borderId="2" xfId="9" applyNumberFormat="1" applyFont="1" applyFill="1" applyBorder="1" applyAlignment="1">
      <alignment horizontal="center" vertical="center"/>
    </xf>
    <xf numFmtId="167" fontId="7" fillId="2" borderId="2" xfId="9" applyNumberFormat="1" applyFont="1" applyFill="1" applyBorder="1" applyAlignment="1">
      <alignment horizontal="center" vertical="center"/>
    </xf>
    <xf numFmtId="164" fontId="10" fillId="2" borderId="1" xfId="9" applyNumberFormat="1" applyFont="1" applyFill="1" applyBorder="1" applyAlignment="1">
      <alignment horizontal="center" vertical="center" wrapText="1"/>
    </xf>
    <xf numFmtId="164" fontId="10" fillId="0" borderId="2" xfId="9" applyNumberFormat="1" applyFont="1" applyFill="1" applyBorder="1" applyAlignment="1">
      <alignment horizontal="center" vertical="center" wrapText="1"/>
    </xf>
    <xf numFmtId="164" fontId="10" fillId="5" borderId="2" xfId="9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/>
    <xf numFmtId="0" fontId="14" fillId="2" borderId="0" xfId="0" applyFont="1" applyFill="1"/>
    <xf numFmtId="167" fontId="7" fillId="3" borderId="2" xfId="9" applyNumberFormat="1" applyFont="1" applyFill="1" applyBorder="1" applyAlignment="1">
      <alignment horizontal="center" vertical="center"/>
    </xf>
    <xf numFmtId="164" fontId="7" fillId="2" borderId="2" xfId="9" applyNumberFormat="1" applyFont="1" applyFill="1" applyBorder="1" applyAlignment="1">
      <alignment horizontal="center" vertical="center" wrapText="1"/>
    </xf>
    <xf numFmtId="164" fontId="7" fillId="5" borderId="2" xfId="9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/>
    <xf numFmtId="0" fontId="12" fillId="2" borderId="0" xfId="0" applyFont="1" applyFill="1"/>
    <xf numFmtId="3" fontId="7" fillId="0" borderId="8" xfId="9" applyNumberFormat="1" applyFont="1" applyFill="1" applyBorder="1" applyAlignment="1">
      <alignment horizontal="center" vertical="center"/>
    </xf>
    <xf numFmtId="164" fontId="7" fillId="0" borderId="8" xfId="9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Fill="1" applyBorder="1"/>
    <xf numFmtId="164" fontId="12" fillId="0" borderId="0" xfId="0" applyNumberFormat="1" applyFont="1" applyFill="1"/>
    <xf numFmtId="3" fontId="7" fillId="0" borderId="5" xfId="9" applyNumberFormat="1" applyFont="1" applyFill="1" applyBorder="1" applyAlignment="1">
      <alignment horizontal="center" vertical="center"/>
    </xf>
    <xf numFmtId="164" fontId="7" fillId="0" borderId="9" xfId="9" applyNumberFormat="1" applyFont="1" applyFill="1" applyBorder="1" applyAlignment="1">
      <alignment horizontal="center" vertical="center"/>
    </xf>
    <xf numFmtId="164" fontId="7" fillId="0" borderId="6" xfId="9" applyNumberFormat="1" applyFont="1" applyFill="1" applyBorder="1" applyAlignment="1">
      <alignment horizontal="center" vertical="center"/>
    </xf>
    <xf numFmtId="167" fontId="7" fillId="6" borderId="6" xfId="9" applyNumberFormat="1" applyFont="1" applyFill="1" applyBorder="1" applyAlignment="1">
      <alignment horizontal="center" vertical="center"/>
    </xf>
    <xf numFmtId="167" fontId="7" fillId="2" borderId="6" xfId="9" applyNumberFormat="1" applyFont="1" applyFill="1" applyBorder="1" applyAlignment="1">
      <alignment horizontal="center" vertical="center"/>
    </xf>
    <xf numFmtId="164" fontId="7" fillId="0" borderId="1" xfId="9" applyNumberFormat="1" applyFont="1" applyFill="1" applyBorder="1" applyAlignment="1">
      <alignment horizontal="center" vertical="center"/>
    </xf>
    <xf numFmtId="167" fontId="7" fillId="0" borderId="6" xfId="9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>
      <alignment horizontal="center" vertical="center"/>
    </xf>
    <xf numFmtId="4" fontId="10" fillId="0" borderId="6" xfId="0" applyNumberFormat="1" applyFont="1" applyFill="1" applyBorder="1" applyAlignment="1">
      <alignment horizontal="center" vertical="center"/>
    </xf>
    <xf numFmtId="165" fontId="10" fillId="0" borderId="2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166" fontId="10" fillId="0" borderId="2" xfId="0" applyNumberFormat="1" applyFont="1" applyFill="1" applyBorder="1" applyAlignment="1">
      <alignment horizontal="center" vertical="center"/>
    </xf>
    <xf numFmtId="164" fontId="10" fillId="0" borderId="2" xfId="0" applyNumberFormat="1" applyFont="1" applyFill="1" applyBorder="1" applyAlignment="1">
      <alignment horizontal="center" vertical="center"/>
    </xf>
    <xf numFmtId="4" fontId="7" fillId="0" borderId="2" xfId="9" applyNumberFormat="1" applyFont="1" applyFill="1" applyBorder="1" applyAlignment="1">
      <alignment horizontal="center" vertical="center" wrapText="1"/>
    </xf>
    <xf numFmtId="167" fontId="7" fillId="4" borderId="6" xfId="9" applyNumberFormat="1" applyFont="1" applyFill="1" applyBorder="1" applyAlignment="1">
      <alignment horizontal="center" vertical="center"/>
    </xf>
    <xf numFmtId="4" fontId="15" fillId="0" borderId="2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Alignment="1">
      <alignment horizontal="center" vertical="center"/>
    </xf>
    <xf numFmtId="164" fontId="14" fillId="0" borderId="0" xfId="0" applyNumberFormat="1" applyFont="1" applyFill="1" applyAlignment="1">
      <alignment horizontal="center" vertical="center"/>
    </xf>
    <xf numFmtId="2" fontId="12" fillId="0" borderId="0" xfId="0" applyNumberFormat="1" applyFont="1" applyFill="1"/>
    <xf numFmtId="2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7" fontId="7" fillId="2" borderId="2" xfId="9" applyNumberFormat="1" applyFont="1" applyFill="1" applyBorder="1" applyAlignment="1">
      <alignment horizontal="center" vertical="center" wrapText="1"/>
    </xf>
    <xf numFmtId="167" fontId="7" fillId="0" borderId="2" xfId="9" applyNumberFormat="1" applyFont="1" applyFill="1" applyBorder="1" applyAlignment="1">
      <alignment horizontal="center" vertical="center" wrapText="1"/>
    </xf>
    <xf numFmtId="167" fontId="7" fillId="5" borderId="2" xfId="9" applyNumberFormat="1" applyFont="1" applyFill="1" applyBorder="1" applyAlignment="1">
      <alignment horizontal="center" vertical="center" wrapText="1"/>
    </xf>
    <xf numFmtId="167" fontId="7" fillId="0" borderId="1" xfId="9" applyNumberFormat="1" applyFont="1" applyFill="1" applyBorder="1" applyAlignment="1">
      <alignment horizontal="center" vertical="center"/>
    </xf>
    <xf numFmtId="164" fontId="7" fillId="0" borderId="11" xfId="9" applyNumberFormat="1" applyFont="1" applyFill="1" applyBorder="1" applyAlignment="1">
      <alignment horizontal="center" vertical="center" wrapText="1"/>
    </xf>
    <xf numFmtId="4" fontId="15" fillId="0" borderId="6" xfId="0" applyNumberFormat="1" applyFont="1" applyFill="1" applyBorder="1" applyAlignment="1">
      <alignment horizontal="center" vertical="center"/>
    </xf>
    <xf numFmtId="169" fontId="10" fillId="0" borderId="6" xfId="0" applyNumberFormat="1" applyFont="1" applyFill="1" applyBorder="1" applyAlignment="1">
      <alignment horizontal="center" vertical="center"/>
    </xf>
    <xf numFmtId="168" fontId="10" fillId="0" borderId="2" xfId="0" applyNumberFormat="1" applyFont="1" applyFill="1" applyBorder="1" applyAlignment="1">
      <alignment horizontal="center" vertical="center"/>
    </xf>
    <xf numFmtId="49" fontId="10" fillId="0" borderId="2" xfId="9" applyNumberFormat="1" applyFont="1" applyFill="1" applyBorder="1" applyAlignment="1">
      <alignment horizontal="center" vertical="center" wrapText="1"/>
    </xf>
    <xf numFmtId="164" fontId="10" fillId="0" borderId="11" xfId="9" applyNumberFormat="1" applyFont="1" applyFill="1" applyBorder="1" applyAlignment="1">
      <alignment horizontal="center" vertical="center" wrapText="1"/>
    </xf>
    <xf numFmtId="49" fontId="11" fillId="0" borderId="2" xfId="9" applyNumberFormat="1" applyFont="1" applyFill="1" applyBorder="1" applyAlignment="1">
      <alignment horizontal="center" vertical="center" wrapText="1"/>
    </xf>
    <xf numFmtId="167" fontId="7" fillId="3" borderId="5" xfId="9" applyNumberFormat="1" applyFont="1" applyFill="1" applyBorder="1" applyAlignment="1">
      <alignment horizontal="center" vertical="center"/>
    </xf>
    <xf numFmtId="168" fontId="5" fillId="0" borderId="2" xfId="9" applyNumberFormat="1" applyFont="1" applyFill="1" applyBorder="1" applyAlignment="1">
      <alignment horizontal="center" vertical="center"/>
    </xf>
    <xf numFmtId="168" fontId="5" fillId="0" borderId="6" xfId="9" applyNumberFormat="1" applyFont="1" applyFill="1" applyBorder="1" applyAlignment="1">
      <alignment horizontal="center" vertical="center"/>
    </xf>
    <xf numFmtId="168" fontId="6" fillId="0" borderId="2" xfId="0" applyNumberFormat="1" applyFont="1" applyFill="1" applyBorder="1" applyAlignment="1">
      <alignment horizontal="center" vertical="center"/>
    </xf>
    <xf numFmtId="164" fontId="8" fillId="0" borderId="2" xfId="9" applyNumberFormat="1" applyFont="1" applyFill="1" applyBorder="1" applyAlignment="1">
      <alignment horizontal="center" vertical="center"/>
    </xf>
    <xf numFmtId="1" fontId="7" fillId="7" borderId="0" xfId="9" applyNumberFormat="1" applyFont="1" applyFill="1" applyBorder="1" applyAlignment="1">
      <alignment horizontal="center" vertical="center"/>
    </xf>
    <xf numFmtId="1" fontId="7" fillId="7" borderId="2" xfId="9" applyNumberFormat="1" applyFont="1" applyFill="1" applyBorder="1" applyAlignment="1">
      <alignment horizontal="left" vertical="center"/>
    </xf>
    <xf numFmtId="167" fontId="7" fillId="7" borderId="2" xfId="9" applyNumberFormat="1" applyFont="1" applyFill="1" applyBorder="1" applyAlignment="1">
      <alignment horizontal="center" vertical="center"/>
    </xf>
    <xf numFmtId="1" fontId="11" fillId="7" borderId="0" xfId="0" applyNumberFormat="1" applyFont="1" applyFill="1" applyBorder="1" applyAlignment="1">
      <alignment horizontal="center" vertical="center"/>
    </xf>
    <xf numFmtId="1" fontId="12" fillId="7" borderId="0" xfId="0" applyNumberFormat="1" applyFont="1" applyFill="1" applyBorder="1" applyAlignment="1">
      <alignment horizontal="center" vertical="center" wrapText="1"/>
    </xf>
    <xf numFmtId="1" fontId="12" fillId="7" borderId="0" xfId="0" applyNumberFormat="1" applyFont="1" applyFill="1" applyBorder="1" applyAlignment="1">
      <alignment horizontal="center"/>
    </xf>
    <xf numFmtId="3" fontId="7" fillId="8" borderId="2" xfId="9" applyNumberFormat="1" applyFont="1" applyFill="1" applyBorder="1" applyAlignment="1">
      <alignment horizontal="center" vertical="center"/>
    </xf>
    <xf numFmtId="164" fontId="7" fillId="8" borderId="6" xfId="9" applyNumberFormat="1" applyFont="1" applyFill="1" applyBorder="1" applyAlignment="1">
      <alignment horizontal="center" vertical="center" wrapText="1"/>
    </xf>
    <xf numFmtId="164" fontId="7" fillId="8" borderId="2" xfId="9" applyNumberFormat="1" applyFont="1" applyFill="1" applyBorder="1" applyAlignment="1">
      <alignment horizontal="center" vertical="center" wrapText="1"/>
    </xf>
    <xf numFmtId="164" fontId="7" fillId="8" borderId="2" xfId="9" applyNumberFormat="1" applyFont="1" applyFill="1" applyBorder="1" applyAlignment="1">
      <alignment horizontal="center" vertical="center"/>
    </xf>
    <xf numFmtId="1" fontId="11" fillId="8" borderId="0" xfId="0" applyNumberFormat="1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 wrapText="1"/>
    </xf>
    <xf numFmtId="0" fontId="12" fillId="8" borderId="0" xfId="0" applyFont="1" applyFill="1" applyBorder="1"/>
    <xf numFmtId="0" fontId="12" fillId="8" borderId="0" xfId="0" applyFont="1" applyFill="1"/>
    <xf numFmtId="164" fontId="19" fillId="2" borderId="2" xfId="9" applyNumberFormat="1" applyFont="1" applyFill="1" applyBorder="1" applyAlignment="1">
      <alignment horizontal="center" vertical="center" wrapText="1"/>
    </xf>
    <xf numFmtId="1" fontId="7" fillId="3" borderId="0" xfId="9" applyNumberFormat="1" applyFont="1" applyFill="1" applyBorder="1" applyAlignment="1">
      <alignment horizontal="center" vertical="center"/>
    </xf>
    <xf numFmtId="1" fontId="7" fillId="3" borderId="2" xfId="9" applyNumberFormat="1" applyFont="1" applyFill="1" applyBorder="1" applyAlignment="1">
      <alignment horizontal="left" vertical="center"/>
    </xf>
    <xf numFmtId="1" fontId="11" fillId="3" borderId="0" xfId="0" applyNumberFormat="1" applyFont="1" applyFill="1" applyBorder="1" applyAlignment="1">
      <alignment horizontal="center" vertical="center"/>
    </xf>
    <xf numFmtId="1" fontId="12" fillId="3" borderId="0" xfId="0" applyNumberFormat="1" applyFont="1" applyFill="1" applyBorder="1" applyAlignment="1">
      <alignment horizontal="center" vertical="center" wrapText="1"/>
    </xf>
    <xf numFmtId="1" fontId="12" fillId="3" borderId="0" xfId="0" applyNumberFormat="1" applyFont="1" applyFill="1" applyBorder="1" applyAlignment="1">
      <alignment horizontal="center"/>
    </xf>
    <xf numFmtId="164" fontId="17" fillId="2" borderId="1" xfId="9" applyNumberFormat="1" applyFont="1" applyFill="1" applyBorder="1" applyAlignment="1">
      <alignment horizontal="center" vertical="center" wrapText="1"/>
    </xf>
    <xf numFmtId="164" fontId="17" fillId="0" borderId="6" xfId="9" applyNumberFormat="1" applyFont="1" applyFill="1" applyBorder="1" applyAlignment="1">
      <alignment horizontal="center" vertical="center" wrapText="1"/>
    </xf>
    <xf numFmtId="164" fontId="17" fillId="2" borderId="2" xfId="9" applyNumberFormat="1" applyFont="1" applyFill="1" applyBorder="1" applyAlignment="1">
      <alignment horizontal="center" vertical="center" wrapText="1"/>
    </xf>
    <xf numFmtId="164" fontId="9" fillId="2" borderId="1" xfId="9" applyNumberFormat="1" applyFont="1" applyFill="1" applyBorder="1" applyAlignment="1">
      <alignment horizontal="center" vertical="center" wrapText="1"/>
    </xf>
    <xf numFmtId="164" fontId="17" fillId="0" borderId="2" xfId="9" applyNumberFormat="1" applyFont="1" applyFill="1" applyBorder="1" applyAlignment="1">
      <alignment horizontal="center" vertical="center" wrapText="1"/>
    </xf>
    <xf numFmtId="164" fontId="17" fillId="0" borderId="2" xfId="0" applyNumberFormat="1" applyFont="1" applyFill="1" applyBorder="1" applyAlignment="1">
      <alignment horizontal="center" vertical="center" wrapText="1"/>
    </xf>
    <xf numFmtId="164" fontId="17" fillId="2" borderId="6" xfId="9" applyNumberFormat="1" applyFont="1" applyFill="1" applyBorder="1" applyAlignment="1">
      <alignment horizontal="center" vertical="center" wrapText="1"/>
    </xf>
    <xf numFmtId="170" fontId="20" fillId="0" borderId="15" xfId="6" applyNumberFormat="1" applyFont="1" applyFill="1" applyBorder="1" applyAlignment="1" applyProtection="1">
      <alignment horizontal="center" vertical="center" wrapText="1"/>
      <protection hidden="1"/>
    </xf>
    <xf numFmtId="170" fontId="20" fillId="0" borderId="15" xfId="6" applyNumberFormat="1" applyFont="1" applyFill="1" applyBorder="1" applyAlignment="1" applyProtection="1">
      <alignment horizontal="left" vertical="top" wrapText="1"/>
      <protection hidden="1"/>
    </xf>
    <xf numFmtId="167" fontId="7" fillId="9" borderId="2" xfId="9" applyNumberFormat="1" applyFont="1" applyFill="1" applyBorder="1" applyAlignment="1">
      <alignment horizontal="center" vertical="center"/>
    </xf>
    <xf numFmtId="167" fontId="7" fillId="9" borderId="6" xfId="9" applyNumberFormat="1" applyFont="1" applyFill="1" applyBorder="1" applyAlignment="1">
      <alignment horizontal="center" vertical="center"/>
    </xf>
    <xf numFmtId="3" fontId="7" fillId="10" borderId="2" xfId="9" applyNumberFormat="1" applyFont="1" applyFill="1" applyBorder="1" applyAlignment="1">
      <alignment horizontal="center" vertical="center"/>
    </xf>
    <xf numFmtId="167" fontId="5" fillId="0" borderId="2" xfId="9" applyNumberFormat="1" applyFont="1" applyFill="1" applyBorder="1" applyAlignment="1">
      <alignment horizontal="center" vertical="center"/>
    </xf>
    <xf numFmtId="171" fontId="7" fillId="8" borderId="2" xfId="9" applyNumberFormat="1" applyFont="1" applyFill="1" applyBorder="1" applyAlignment="1">
      <alignment horizontal="center" vertical="center"/>
    </xf>
    <xf numFmtId="171" fontId="7" fillId="8" borderId="6" xfId="9" applyNumberFormat="1" applyFont="1" applyFill="1" applyBorder="1" applyAlignment="1">
      <alignment horizontal="center" vertical="center" wrapText="1"/>
    </xf>
    <xf numFmtId="171" fontId="7" fillId="8" borderId="2" xfId="9" applyNumberFormat="1" applyFont="1" applyFill="1" applyBorder="1" applyAlignment="1">
      <alignment horizontal="center" vertical="center" wrapText="1"/>
    </xf>
    <xf numFmtId="171" fontId="11" fillId="8" borderId="0" xfId="0" applyNumberFormat="1" applyFont="1" applyFill="1" applyBorder="1" applyAlignment="1">
      <alignment horizontal="center" vertical="center"/>
    </xf>
    <xf numFmtId="171" fontId="12" fillId="8" borderId="0" xfId="0" applyNumberFormat="1" applyFont="1" applyFill="1" applyBorder="1" applyAlignment="1">
      <alignment horizontal="center" vertical="center" wrapText="1"/>
    </xf>
    <xf numFmtId="171" fontId="12" fillId="8" borderId="0" xfId="0" applyNumberFormat="1" applyFont="1" applyFill="1" applyBorder="1"/>
    <xf numFmtId="171" fontId="12" fillId="8" borderId="0" xfId="0" applyNumberFormat="1" applyFont="1" applyFill="1"/>
    <xf numFmtId="168" fontId="5" fillId="2" borderId="2" xfId="9" applyNumberFormat="1" applyFont="1" applyFill="1" applyBorder="1" applyAlignment="1">
      <alignment horizontal="center" vertical="center"/>
    </xf>
    <xf numFmtId="165" fontId="10" fillId="2" borderId="2" xfId="0" applyNumberFormat="1" applyFont="1" applyFill="1" applyBorder="1" applyAlignment="1">
      <alignment horizontal="center" vertical="center"/>
    </xf>
    <xf numFmtId="164" fontId="7" fillId="6" borderId="2" xfId="9" applyNumberFormat="1" applyFont="1" applyFill="1" applyBorder="1" applyAlignment="1">
      <alignment horizontal="center" vertical="center"/>
    </xf>
    <xf numFmtId="164" fontId="7" fillId="6" borderId="2" xfId="9" applyNumberFormat="1" applyFont="1" applyFill="1" applyBorder="1" applyAlignment="1">
      <alignment horizontal="center" vertical="center" wrapText="1"/>
    </xf>
    <xf numFmtId="3" fontId="7" fillId="6" borderId="2" xfId="9" applyNumberFormat="1" applyFont="1" applyFill="1" applyBorder="1" applyAlignment="1">
      <alignment horizontal="center" vertical="center"/>
    </xf>
    <xf numFmtId="164" fontId="5" fillId="6" borderId="2" xfId="9" applyNumberFormat="1" applyFont="1" applyFill="1" applyBorder="1" applyAlignment="1">
      <alignment horizontal="center" vertical="center" wrapText="1"/>
    </xf>
    <xf numFmtId="4" fontId="10" fillId="8" borderId="2" xfId="9" applyNumberFormat="1" applyFont="1" applyFill="1" applyBorder="1" applyAlignment="1">
      <alignment horizontal="center" vertical="center"/>
    </xf>
    <xf numFmtId="1" fontId="7" fillId="2" borderId="6" xfId="9" applyNumberFormat="1" applyFont="1" applyFill="1" applyBorder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3" fontId="7" fillId="11" borderId="2" xfId="9" applyNumberFormat="1" applyFont="1" applyFill="1" applyBorder="1" applyAlignment="1">
      <alignment horizontal="center" vertical="center"/>
    </xf>
    <xf numFmtId="164" fontId="23" fillId="2" borderId="2" xfId="9" applyNumberFormat="1" applyFont="1" applyFill="1" applyBorder="1" applyAlignment="1">
      <alignment horizontal="center" vertical="center" wrapText="1"/>
    </xf>
    <xf numFmtId="164" fontId="24" fillId="2" borderId="2" xfId="9" applyNumberFormat="1" applyFont="1" applyFill="1" applyBorder="1" applyAlignment="1">
      <alignment horizontal="center" vertical="center" wrapText="1"/>
    </xf>
    <xf numFmtId="167" fontId="7" fillId="12" borderId="2" xfId="9" applyNumberFormat="1" applyFont="1" applyFill="1" applyBorder="1" applyAlignment="1">
      <alignment horizontal="center" vertical="center"/>
    </xf>
    <xf numFmtId="49" fontId="7" fillId="12" borderId="17" xfId="9" applyNumberFormat="1" applyFont="1" applyFill="1" applyBorder="1" applyAlignment="1">
      <alignment horizontal="center" vertical="center" wrapText="1"/>
    </xf>
    <xf numFmtId="49" fontId="7" fillId="12" borderId="6" xfId="9" applyNumberFormat="1" applyFont="1" applyFill="1" applyBorder="1" applyAlignment="1">
      <alignment horizontal="center" vertical="center" wrapText="1"/>
    </xf>
    <xf numFmtId="49" fontId="7" fillId="12" borderId="3" xfId="9" applyNumberFormat="1" applyFont="1" applyFill="1" applyBorder="1" applyAlignment="1">
      <alignment horizontal="center" vertical="center" wrapText="1"/>
    </xf>
    <xf numFmtId="49" fontId="7" fillId="12" borderId="9" xfId="9" applyNumberFormat="1" applyFont="1" applyFill="1" applyBorder="1" applyAlignment="1">
      <alignment horizontal="center" vertical="center" wrapText="1"/>
    </xf>
    <xf numFmtId="49" fontId="7" fillId="12" borderId="4" xfId="9" applyNumberFormat="1" applyFont="1" applyFill="1" applyBorder="1" applyAlignment="1">
      <alignment horizontal="center" vertical="center" wrapText="1"/>
    </xf>
    <xf numFmtId="49" fontId="7" fillId="12" borderId="11" xfId="9" applyNumberFormat="1" applyFont="1" applyFill="1" applyBorder="1" applyAlignment="1">
      <alignment horizontal="center" vertical="center" wrapText="1"/>
    </xf>
    <xf numFmtId="49" fontId="7" fillId="12" borderId="2" xfId="9" applyNumberFormat="1" applyFont="1" applyFill="1" applyBorder="1" applyAlignment="1">
      <alignment horizontal="center" vertical="center" wrapText="1"/>
    </xf>
    <xf numFmtId="49" fontId="7" fillId="12" borderId="2" xfId="9" applyNumberFormat="1" applyFont="1" applyFill="1" applyBorder="1" applyAlignment="1">
      <alignment horizontal="center" vertical="center"/>
    </xf>
    <xf numFmtId="49" fontId="7" fillId="12" borderId="1" xfId="9" applyNumberFormat="1" applyFont="1" applyFill="1" applyBorder="1" applyAlignment="1">
      <alignment horizontal="center" vertical="center" wrapText="1"/>
    </xf>
    <xf numFmtId="4" fontId="6" fillId="0" borderId="2" xfId="9" applyNumberFormat="1" applyFont="1" applyFill="1" applyBorder="1" applyAlignment="1">
      <alignment horizontal="center" vertical="center"/>
    </xf>
    <xf numFmtId="4" fontId="6" fillId="2" borderId="2" xfId="9" applyNumberFormat="1" applyFont="1" applyFill="1" applyBorder="1" applyAlignment="1">
      <alignment horizontal="center" vertical="center"/>
    </xf>
    <xf numFmtId="4" fontId="7" fillId="0" borderId="6" xfId="9" applyNumberFormat="1" applyFont="1" applyFill="1" applyBorder="1" applyAlignment="1">
      <alignment horizontal="center" vertical="center"/>
    </xf>
    <xf numFmtId="4" fontId="7" fillId="2" borderId="2" xfId="9" applyNumberFormat="1" applyFont="1" applyFill="1" applyBorder="1" applyAlignment="1">
      <alignment horizontal="center" vertical="center"/>
    </xf>
    <xf numFmtId="4" fontId="7" fillId="0" borderId="2" xfId="9" applyNumberFormat="1" applyFont="1" applyFill="1" applyBorder="1" applyAlignment="1">
      <alignment horizontal="center" vertical="center"/>
    </xf>
    <xf numFmtId="4" fontId="7" fillId="6" borderId="2" xfId="9" applyNumberFormat="1" applyFont="1" applyFill="1" applyBorder="1" applyAlignment="1">
      <alignment horizontal="center" vertical="center"/>
    </xf>
    <xf numFmtId="4" fontId="7" fillId="2" borderId="2" xfId="9" applyNumberFormat="1" applyFont="1" applyFill="1" applyBorder="1" applyAlignment="1">
      <alignment horizontal="center" vertical="center" wrapText="1"/>
    </xf>
    <xf numFmtId="4" fontId="10" fillId="0" borderId="2" xfId="9" applyNumberFormat="1" applyFont="1" applyFill="1" applyBorder="1" applyAlignment="1">
      <alignment horizontal="center" vertical="center"/>
    </xf>
    <xf numFmtId="4" fontId="23" fillId="2" borderId="2" xfId="9" applyNumberFormat="1" applyFont="1" applyFill="1" applyBorder="1" applyAlignment="1">
      <alignment horizontal="center" vertical="center" wrapText="1"/>
    </xf>
    <xf numFmtId="164" fontId="7" fillId="13" borderId="2" xfId="9" applyNumberFormat="1" applyFont="1" applyFill="1" applyBorder="1" applyAlignment="1">
      <alignment horizontal="center" vertical="center" wrapText="1"/>
    </xf>
    <xf numFmtId="3" fontId="7" fillId="14" borderId="2" xfId="9" applyNumberFormat="1" applyFont="1" applyFill="1" applyBorder="1" applyAlignment="1">
      <alignment horizontal="center" vertical="center"/>
    </xf>
    <xf numFmtId="164" fontId="7" fillId="14" borderId="6" xfId="9" applyNumberFormat="1" applyFont="1" applyFill="1" applyBorder="1" applyAlignment="1">
      <alignment horizontal="center" vertical="center" wrapText="1"/>
    </xf>
    <xf numFmtId="167" fontId="7" fillId="14" borderId="2" xfId="9" applyNumberFormat="1" applyFont="1" applyFill="1" applyBorder="1" applyAlignment="1">
      <alignment horizontal="center" vertical="center"/>
    </xf>
    <xf numFmtId="164" fontId="7" fillId="14" borderId="2" xfId="9" applyNumberFormat="1" applyFont="1" applyFill="1" applyBorder="1" applyAlignment="1">
      <alignment horizontal="center" vertical="center" wrapText="1"/>
    </xf>
    <xf numFmtId="164" fontId="7" fillId="14" borderId="2" xfId="9" applyNumberFormat="1" applyFont="1" applyFill="1" applyBorder="1" applyAlignment="1">
      <alignment horizontal="center" vertical="center"/>
    </xf>
    <xf numFmtId="1" fontId="11" fillId="14" borderId="0" xfId="0" applyNumberFormat="1" applyFont="1" applyFill="1" applyBorder="1" applyAlignment="1">
      <alignment horizontal="center" vertical="center"/>
    </xf>
    <xf numFmtId="0" fontId="12" fillId="14" borderId="0" xfId="0" applyFont="1" applyFill="1" applyBorder="1" applyAlignment="1">
      <alignment horizontal="center" vertical="center" wrapText="1"/>
    </xf>
    <xf numFmtId="0" fontId="12" fillId="14" borderId="0" xfId="0" applyFont="1" applyFill="1" applyBorder="1"/>
    <xf numFmtId="0" fontId="12" fillId="14" borderId="0" xfId="0" applyFont="1" applyFill="1"/>
    <xf numFmtId="4" fontId="7" fillId="0" borderId="1" xfId="9" applyNumberFormat="1" applyFont="1" applyFill="1" applyBorder="1" applyAlignment="1">
      <alignment horizontal="center" vertical="center"/>
    </xf>
    <xf numFmtId="4" fontId="10" fillId="0" borderId="2" xfId="9" applyNumberFormat="1" applyFont="1" applyFill="1" applyBorder="1" applyAlignment="1">
      <alignment horizontal="center" vertical="center" wrapText="1"/>
    </xf>
    <xf numFmtId="4" fontId="11" fillId="0" borderId="2" xfId="9" applyNumberFormat="1" applyFont="1" applyFill="1" applyBorder="1" applyAlignment="1">
      <alignment horizontal="center" vertical="center" wrapText="1"/>
    </xf>
    <xf numFmtId="4" fontId="12" fillId="0" borderId="0" xfId="0" applyNumberFormat="1" applyFont="1" applyFill="1" applyAlignment="1">
      <alignment horizontal="center" vertical="center"/>
    </xf>
    <xf numFmtId="164" fontId="7" fillId="2" borderId="2" xfId="9" applyNumberFormat="1" applyFont="1" applyFill="1" applyBorder="1" applyAlignment="1">
      <alignment horizontal="center" vertical="center"/>
    </xf>
    <xf numFmtId="1" fontId="7" fillId="0" borderId="0" xfId="9" applyNumberFormat="1" applyFont="1" applyFill="1" applyBorder="1" applyAlignment="1">
      <alignment horizontal="center" vertical="center"/>
    </xf>
    <xf numFmtId="171" fontId="7" fillId="0" borderId="5" xfId="9" applyNumberFormat="1" applyFont="1" applyFill="1" applyBorder="1" applyAlignment="1">
      <alignment horizontal="center" vertical="center"/>
    </xf>
    <xf numFmtId="167" fontId="7" fillId="16" borderId="2" xfId="9" applyNumberFormat="1" applyFont="1" applyFill="1" applyBorder="1" applyAlignment="1">
      <alignment horizontal="center" vertical="center"/>
    </xf>
    <xf numFmtId="4" fontId="11" fillId="2" borderId="2" xfId="9" applyNumberFormat="1" applyFont="1" applyFill="1" applyBorder="1" applyAlignment="1">
      <alignment horizontal="center" vertical="center" wrapText="1"/>
    </xf>
    <xf numFmtId="49" fontId="7" fillId="12" borderId="10" xfId="9" applyNumberFormat="1" applyFont="1" applyFill="1" applyBorder="1" applyAlignment="1">
      <alignment horizontal="center" vertical="center" wrapText="1"/>
    </xf>
    <xf numFmtId="0" fontId="7" fillId="12" borderId="17" xfId="0" applyFont="1" applyFill="1" applyBorder="1" applyAlignment="1">
      <alignment horizontal="center" vertical="center" wrapText="1"/>
    </xf>
    <xf numFmtId="49" fontId="7" fillId="12" borderId="16" xfId="9" applyNumberFormat="1" applyFont="1" applyFill="1" applyBorder="1" applyAlignment="1">
      <alignment horizontal="center" vertical="center" wrapText="1"/>
    </xf>
    <xf numFmtId="4" fontId="6" fillId="15" borderId="2" xfId="9" applyNumberFormat="1" applyFont="1" applyFill="1" applyBorder="1" applyAlignment="1">
      <alignment horizontal="center" vertical="center"/>
    </xf>
    <xf numFmtId="164" fontId="11" fillId="2" borderId="2" xfId="9" applyNumberFormat="1" applyFont="1" applyFill="1" applyBorder="1" applyAlignment="1">
      <alignment horizontal="center" vertical="center" wrapText="1"/>
    </xf>
    <xf numFmtId="167" fontId="25" fillId="2" borderId="2" xfId="0" applyNumberFormat="1" applyFont="1" applyFill="1" applyBorder="1" applyAlignment="1">
      <alignment horizontal="center" vertical="center"/>
    </xf>
    <xf numFmtId="164" fontId="15" fillId="2" borderId="1" xfId="9" applyNumberFormat="1" applyFont="1" applyFill="1" applyBorder="1" applyAlignment="1">
      <alignment horizontal="center" vertical="center" wrapText="1"/>
    </xf>
    <xf numFmtId="164" fontId="17" fillId="0" borderId="1" xfId="9" applyNumberFormat="1" applyFont="1" applyFill="1" applyBorder="1" applyAlignment="1">
      <alignment horizontal="center" vertical="center" wrapText="1"/>
    </xf>
    <xf numFmtId="3" fontId="7" fillId="0" borderId="16" xfId="9" applyNumberFormat="1" applyFont="1" applyFill="1" applyBorder="1" applyAlignment="1">
      <alignment horizontal="center" vertical="center"/>
    </xf>
    <xf numFmtId="164" fontId="18" fillId="0" borderId="2" xfId="9" applyNumberFormat="1" applyFont="1" applyFill="1" applyBorder="1" applyAlignment="1">
      <alignment horizontal="center" vertical="center" wrapText="1"/>
    </xf>
    <xf numFmtId="164" fontId="18" fillId="0" borderId="2" xfId="9" applyNumberFormat="1" applyFont="1" applyFill="1" applyBorder="1" applyAlignment="1">
      <alignment horizontal="center" vertical="center"/>
    </xf>
    <xf numFmtId="164" fontId="5" fillId="0" borderId="2" xfId="9" applyNumberFormat="1" applyFont="1" applyFill="1" applyBorder="1" applyAlignment="1">
      <alignment horizontal="center" vertical="center" wrapText="1"/>
    </xf>
    <xf numFmtId="167" fontId="18" fillId="0" borderId="2" xfId="9" applyNumberFormat="1" applyFont="1" applyFill="1" applyBorder="1" applyAlignment="1">
      <alignment horizontal="center" vertical="center"/>
    </xf>
    <xf numFmtId="1" fontId="7" fillId="14" borderId="6" xfId="9" applyNumberFormat="1" applyFont="1" applyFill="1" applyBorder="1" applyAlignment="1">
      <alignment horizontal="center" vertical="center"/>
    </xf>
    <xf numFmtId="168" fontId="7" fillId="14" borderId="2" xfId="9" applyNumberFormat="1" applyFont="1" applyFill="1" applyBorder="1" applyAlignment="1">
      <alignment horizontal="center" vertical="center"/>
    </xf>
    <xf numFmtId="167" fontId="5" fillId="14" borderId="2" xfId="9" applyNumberFormat="1" applyFont="1" applyFill="1" applyBorder="1" applyAlignment="1">
      <alignment horizontal="center" vertical="center"/>
    </xf>
    <xf numFmtId="164" fontId="18" fillId="14" borderId="2" xfId="9" applyNumberFormat="1" applyFont="1" applyFill="1" applyBorder="1" applyAlignment="1">
      <alignment horizontal="center" vertical="center" wrapText="1"/>
    </xf>
    <xf numFmtId="164" fontId="5" fillId="14" borderId="2" xfId="9" applyNumberFormat="1" applyFont="1" applyFill="1" applyBorder="1" applyAlignment="1">
      <alignment horizontal="center" vertical="center" wrapText="1"/>
    </xf>
    <xf numFmtId="167" fontId="18" fillId="14" borderId="2" xfId="9" applyNumberFormat="1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 wrapText="1"/>
    </xf>
    <xf numFmtId="168" fontId="7" fillId="14" borderId="6" xfId="9" applyNumberFormat="1" applyFont="1" applyFill="1" applyBorder="1" applyAlignment="1">
      <alignment horizontal="center" vertical="center"/>
    </xf>
    <xf numFmtId="164" fontId="7" fillId="17" borderId="2" xfId="9" applyNumberFormat="1" applyFont="1" applyFill="1" applyBorder="1" applyAlignment="1">
      <alignment horizontal="center" vertical="center"/>
    </xf>
    <xf numFmtId="164" fontId="7" fillId="17" borderId="2" xfId="9" applyNumberFormat="1" applyFont="1" applyFill="1" applyBorder="1" applyAlignment="1">
      <alignment horizontal="center" vertical="center" wrapText="1"/>
    </xf>
    <xf numFmtId="164" fontId="5" fillId="17" borderId="2" xfId="9" applyNumberFormat="1" applyFont="1" applyFill="1" applyBorder="1" applyAlignment="1">
      <alignment horizontal="center" vertical="center" wrapText="1"/>
    </xf>
    <xf numFmtId="167" fontId="7" fillId="17" borderId="2" xfId="9" applyNumberFormat="1" applyFont="1" applyFill="1" applyBorder="1" applyAlignment="1">
      <alignment horizontal="center" vertical="center"/>
    </xf>
    <xf numFmtId="49" fontId="7" fillId="12" borderId="2" xfId="9" applyNumberFormat="1" applyFont="1" applyFill="1" applyBorder="1" applyAlignment="1">
      <alignment horizontal="center" vertical="center" wrapText="1"/>
    </xf>
    <xf numFmtId="49" fontId="7" fillId="12" borderId="5" xfId="9" applyNumberFormat="1" applyFont="1" applyFill="1" applyBorder="1" applyAlignment="1">
      <alignment horizontal="center" vertical="center" wrapText="1"/>
    </xf>
    <xf numFmtId="49" fontId="7" fillId="12" borderId="7" xfId="9" applyNumberFormat="1" applyFont="1" applyFill="1" applyBorder="1" applyAlignment="1">
      <alignment horizontal="center" vertical="center" wrapText="1"/>
    </xf>
    <xf numFmtId="49" fontId="7" fillId="12" borderId="8" xfId="9" applyNumberFormat="1" applyFont="1" applyFill="1" applyBorder="1" applyAlignment="1">
      <alignment horizontal="center" vertical="center" wrapText="1"/>
    </xf>
    <xf numFmtId="49" fontId="7" fillId="12" borderId="11" xfId="9" applyNumberFormat="1" applyFont="1" applyFill="1" applyBorder="1" applyAlignment="1">
      <alignment horizontal="center" vertical="center" wrapText="1"/>
    </xf>
    <xf numFmtId="49" fontId="7" fillId="15" borderId="5" xfId="9" applyNumberFormat="1" applyFont="1" applyFill="1" applyBorder="1" applyAlignment="1">
      <alignment horizontal="center" vertical="center" wrapText="1"/>
    </xf>
    <xf numFmtId="49" fontId="7" fillId="15" borderId="21" xfId="9" applyNumberFormat="1" applyFont="1" applyFill="1" applyBorder="1" applyAlignment="1">
      <alignment horizontal="center" vertical="center" wrapText="1"/>
    </xf>
    <xf numFmtId="49" fontId="7" fillId="15" borderId="7" xfId="9" applyNumberFormat="1" applyFont="1" applyFill="1" applyBorder="1" applyAlignment="1">
      <alignment horizontal="center" vertical="center" wrapText="1"/>
    </xf>
    <xf numFmtId="49" fontId="7" fillId="15" borderId="10" xfId="9" applyNumberFormat="1" applyFont="1" applyFill="1" applyBorder="1" applyAlignment="1">
      <alignment horizontal="center" vertical="center" wrapText="1"/>
    </xf>
    <xf numFmtId="49" fontId="7" fillId="15" borderId="3" xfId="9" applyNumberFormat="1" applyFont="1" applyFill="1" applyBorder="1" applyAlignment="1">
      <alignment horizontal="center" vertical="center" wrapText="1"/>
    </xf>
    <xf numFmtId="49" fontId="7" fillId="15" borderId="4" xfId="9" applyNumberFormat="1" applyFont="1" applyFill="1" applyBorder="1" applyAlignment="1">
      <alignment horizontal="center" vertical="center" wrapText="1"/>
    </xf>
    <xf numFmtId="49" fontId="7" fillId="12" borderId="21" xfId="9" applyNumberFormat="1" applyFont="1" applyFill="1" applyBorder="1" applyAlignment="1">
      <alignment horizontal="center" vertical="center" wrapText="1"/>
    </xf>
    <xf numFmtId="49" fontId="7" fillId="12" borderId="10" xfId="9" applyNumberFormat="1" applyFont="1" applyFill="1" applyBorder="1" applyAlignment="1">
      <alignment horizontal="center" vertical="center" wrapText="1"/>
    </xf>
    <xf numFmtId="49" fontId="7" fillId="12" borderId="3" xfId="9" applyNumberFormat="1" applyFont="1" applyFill="1" applyBorder="1" applyAlignment="1">
      <alignment horizontal="center" vertical="center" wrapText="1"/>
    </xf>
    <xf numFmtId="49" fontId="7" fillId="12" borderId="4" xfId="9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49" fontId="18" fillId="0" borderId="18" xfId="9" applyNumberFormat="1" applyFont="1" applyFill="1" applyBorder="1" applyAlignment="1">
      <alignment horizontal="center" vertical="center" wrapText="1"/>
    </xf>
    <xf numFmtId="49" fontId="18" fillId="0" borderId="16" xfId="9" applyNumberFormat="1" applyFont="1" applyFill="1" applyBorder="1" applyAlignment="1">
      <alignment horizontal="center" vertical="center" wrapText="1"/>
    </xf>
    <xf numFmtId="49" fontId="7" fillId="12" borderId="22" xfId="9" applyNumberFormat="1" applyFont="1" applyFill="1" applyBorder="1" applyAlignment="1">
      <alignment horizontal="center" vertical="center" wrapText="1"/>
    </xf>
    <xf numFmtId="1" fontId="18" fillId="0" borderId="23" xfId="9" applyNumberFormat="1" applyFont="1" applyFill="1" applyBorder="1" applyAlignment="1">
      <alignment horizontal="center" vertical="center" wrapText="1"/>
    </xf>
    <xf numFmtId="1" fontId="18" fillId="0" borderId="9" xfId="9" applyNumberFormat="1" applyFont="1" applyFill="1" applyBorder="1" applyAlignment="1">
      <alignment horizontal="center" vertical="center" wrapText="1"/>
    </xf>
    <xf numFmtId="1" fontId="18" fillId="0" borderId="1" xfId="9" applyNumberFormat="1" applyFont="1" applyFill="1" applyBorder="1" applyAlignment="1">
      <alignment horizontal="center" vertical="center" wrapText="1"/>
    </xf>
    <xf numFmtId="0" fontId="7" fillId="12" borderId="17" xfId="0" applyFont="1" applyFill="1" applyBorder="1" applyAlignment="1">
      <alignment horizontal="center" vertical="center" wrapText="1"/>
    </xf>
    <xf numFmtId="0" fontId="7" fillId="12" borderId="19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49" fontId="7" fillId="12" borderId="6" xfId="9" applyNumberFormat="1" applyFont="1" applyFill="1" applyBorder="1" applyAlignment="1">
      <alignment horizontal="center" vertical="center" wrapText="1"/>
    </xf>
    <xf numFmtId="49" fontId="7" fillId="12" borderId="9" xfId="9" applyNumberFormat="1" applyFont="1" applyFill="1" applyBorder="1" applyAlignment="1">
      <alignment horizontal="center" vertical="center" wrapText="1"/>
    </xf>
    <xf numFmtId="49" fontId="7" fillId="12" borderId="1" xfId="9" applyNumberFormat="1" applyFont="1" applyFill="1" applyBorder="1" applyAlignment="1">
      <alignment horizontal="center" vertical="center" wrapText="1"/>
    </xf>
    <xf numFmtId="49" fontId="7" fillId="14" borderId="2" xfId="9" applyNumberFormat="1" applyFont="1" applyFill="1" applyBorder="1" applyAlignment="1">
      <alignment horizontal="center" vertical="center" wrapText="1"/>
    </xf>
    <xf numFmtId="164" fontId="7" fillId="0" borderId="6" xfId="9" applyNumberFormat="1" applyFont="1" applyFill="1" applyBorder="1" applyAlignment="1">
      <alignment horizontal="center" vertical="center" wrapText="1"/>
    </xf>
    <xf numFmtId="164" fontId="7" fillId="0" borderId="9" xfId="9" applyNumberFormat="1" applyFont="1" applyFill="1" applyBorder="1" applyAlignment="1">
      <alignment horizontal="center" vertical="center" wrapText="1"/>
    </xf>
    <xf numFmtId="164" fontId="7" fillId="0" borderId="1" xfId="9" applyNumberFormat="1" applyFont="1" applyFill="1" applyBorder="1" applyAlignment="1">
      <alignment horizontal="center" vertical="center" wrapText="1"/>
    </xf>
    <xf numFmtId="164" fontId="7" fillId="12" borderId="6" xfId="9" applyNumberFormat="1" applyFont="1" applyFill="1" applyBorder="1" applyAlignment="1">
      <alignment horizontal="center" vertical="center" wrapText="1"/>
    </xf>
    <xf numFmtId="164" fontId="7" fillId="12" borderId="9" xfId="9" applyNumberFormat="1" applyFont="1" applyFill="1" applyBorder="1" applyAlignment="1">
      <alignment horizontal="center" vertical="center" wrapText="1"/>
    </xf>
    <xf numFmtId="164" fontId="7" fillId="12" borderId="1" xfId="9" applyNumberFormat="1" applyFont="1" applyFill="1" applyBorder="1" applyAlignment="1">
      <alignment horizontal="center" vertical="center" wrapText="1"/>
    </xf>
    <xf numFmtId="49" fontId="7" fillId="12" borderId="18" xfId="9" applyNumberFormat="1" applyFont="1" applyFill="1" applyBorder="1" applyAlignment="1">
      <alignment horizontal="center" vertical="center" wrapText="1"/>
    </xf>
    <xf numFmtId="49" fontId="7" fillId="12" borderId="19" xfId="9" applyNumberFormat="1" applyFont="1" applyFill="1" applyBorder="1" applyAlignment="1">
      <alignment horizontal="center" vertical="center" wrapText="1"/>
    </xf>
    <xf numFmtId="49" fontId="7" fillId="12" borderId="16" xfId="9" applyNumberFormat="1" applyFont="1" applyFill="1" applyBorder="1" applyAlignment="1">
      <alignment horizontal="center" vertical="center" wrapText="1"/>
    </xf>
    <xf numFmtId="49" fontId="7" fillId="12" borderId="20" xfId="9" applyNumberFormat="1" applyFont="1" applyFill="1" applyBorder="1" applyAlignment="1">
      <alignment horizontal="center" vertical="center" wrapText="1"/>
    </xf>
    <xf numFmtId="49" fontId="7" fillId="14" borderId="6" xfId="9" applyNumberFormat="1" applyFont="1" applyFill="1" applyBorder="1" applyAlignment="1">
      <alignment horizontal="center" vertical="center" wrapText="1"/>
    </xf>
    <xf numFmtId="49" fontId="7" fillId="14" borderId="1" xfId="9" applyNumberFormat="1" applyFont="1" applyFill="1" applyBorder="1" applyAlignment="1">
      <alignment horizontal="center" vertical="center" wrapText="1"/>
    </xf>
  </cellXfs>
  <cellStyles count="12">
    <cellStyle name="Excel Built-in Normal" xfId="1"/>
    <cellStyle name="Excel Built-in Normal 1" xfId="2"/>
    <cellStyle name="Excel Built-in Normal_предложения в 1,4" xfId="3"/>
    <cellStyle name="TableStyleLight1" xfId="4"/>
    <cellStyle name="Обычный" xfId="0" builtinId="0"/>
    <cellStyle name="Обычный 2" xfId="5"/>
    <cellStyle name="Обычный 2 3" xfId="6"/>
    <cellStyle name="Обычный 3" xfId="7"/>
    <cellStyle name="Обычный 4" xfId="8"/>
    <cellStyle name="Обычный 5" xfId="9"/>
    <cellStyle name="Обычный 6" xfId="10"/>
    <cellStyle name="Финансовый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>
    <pageSetUpPr fitToPage="1"/>
  </sheetPr>
  <dimension ref="A1:CV701"/>
  <sheetViews>
    <sheetView tabSelected="1" view="pageBreakPreview" topLeftCell="B4" zoomScale="10" zoomScaleNormal="40" zoomScaleSheetLayoutView="10" workbookViewId="0">
      <pane xSplit="3" ySplit="11" topLeftCell="L15" activePane="bottomRight" state="frozen"/>
      <selection activeCell="B4" sqref="B4"/>
      <selection pane="topRight" activeCell="E4" sqref="E4"/>
      <selection pane="bottomLeft" activeCell="B15" sqref="B15"/>
      <selection pane="bottomRight" activeCell="C38" sqref="C38"/>
    </sheetView>
  </sheetViews>
  <sheetFormatPr defaultRowHeight="57.75" x14ac:dyDescent="0.85"/>
  <cols>
    <col min="1" max="1" width="21.28515625" style="3" hidden="1" customWidth="1"/>
    <col min="2" max="2" width="26.28515625" style="3" customWidth="1"/>
    <col min="3" max="3" width="210.85546875" style="3" customWidth="1"/>
    <col min="4" max="4" width="70.5703125" style="74" customWidth="1"/>
    <col min="5" max="5" width="62.140625" style="74" customWidth="1"/>
    <col min="6" max="6" width="34.5703125" style="141" customWidth="1"/>
    <col min="7" max="7" width="56.85546875" style="141" customWidth="1"/>
    <col min="8" max="9" width="48.85546875" style="74" hidden="1" customWidth="1"/>
    <col min="10" max="10" width="50.28515625" style="74" hidden="1" customWidth="1"/>
    <col min="11" max="11" width="53.140625" style="74" hidden="1" customWidth="1"/>
    <col min="12" max="12" width="63.28515625" style="74" customWidth="1"/>
    <col min="13" max="13" width="62.28515625" style="74" customWidth="1"/>
    <col min="14" max="14" width="68.85546875" style="74" hidden="1" customWidth="1"/>
    <col min="15" max="15" width="53.140625" style="74" hidden="1" customWidth="1"/>
    <col min="16" max="16" width="54.5703125" style="74" hidden="1" customWidth="1"/>
    <col min="17" max="17" width="56" style="74" hidden="1" customWidth="1"/>
    <col min="18" max="18" width="63.7109375" style="74" customWidth="1"/>
    <col min="19" max="19" width="63.85546875" style="74" customWidth="1"/>
    <col min="20" max="20" width="72.42578125" style="74" hidden="1" customWidth="1"/>
    <col min="21" max="21" width="56" style="74" hidden="1" customWidth="1"/>
    <col min="22" max="22" width="58.140625" style="74" hidden="1" customWidth="1"/>
    <col min="23" max="23" width="53.85546875" style="74" hidden="1" customWidth="1"/>
    <col min="24" max="24" width="64.28515625" style="74" customWidth="1"/>
    <col min="25" max="25" width="33.5703125" style="74" customWidth="1"/>
    <col min="26" max="26" width="73.140625" style="74" hidden="1" customWidth="1"/>
    <col min="27" max="27" width="53.85546875" style="74" hidden="1" customWidth="1"/>
    <col min="28" max="28" width="65.28515625" style="74" hidden="1" customWidth="1"/>
    <col min="29" max="29" width="52.42578125" style="74" hidden="1" customWidth="1"/>
    <col min="30" max="30" width="62.85546875" style="74" customWidth="1"/>
    <col min="31" max="31" width="31.42578125" style="74" customWidth="1"/>
    <col min="32" max="32" width="68.140625" style="74" hidden="1" customWidth="1"/>
    <col min="33" max="33" width="52.42578125" style="74" hidden="1" customWidth="1"/>
    <col min="34" max="34" width="59.5703125" style="74" hidden="1" customWidth="1"/>
    <col min="35" max="35" width="1.7109375" style="74" hidden="1" customWidth="1"/>
    <col min="36" max="36" width="63.42578125" style="74" customWidth="1"/>
    <col min="37" max="37" width="33.42578125" style="74" customWidth="1"/>
    <col min="38" max="38" width="66.7109375" style="74" hidden="1" customWidth="1"/>
    <col min="39" max="39" width="54.5703125" style="74" hidden="1" customWidth="1"/>
    <col min="40" max="40" width="64" style="74" hidden="1" customWidth="1"/>
    <col min="41" max="41" width="64.5703125" style="74" hidden="1" customWidth="1"/>
    <col min="42" max="42" width="63" style="74" customWidth="1"/>
    <col min="43" max="43" width="30.28515625" style="74" customWidth="1"/>
    <col min="44" max="44" width="66.7109375" style="74" hidden="1" customWidth="1"/>
    <col min="45" max="45" width="53.140625" style="74" hidden="1" customWidth="1"/>
    <col min="46" max="46" width="58.28515625" style="74" hidden="1" customWidth="1"/>
    <col min="47" max="47" width="53.7109375" style="74" hidden="1" customWidth="1"/>
    <col min="48" max="48" width="64.85546875" style="74" customWidth="1"/>
    <col min="49" max="49" width="32.28515625" style="74" customWidth="1"/>
    <col min="50" max="50" width="66.5703125" style="74" hidden="1" customWidth="1"/>
    <col min="51" max="51" width="53.7109375" style="74" hidden="1" customWidth="1"/>
    <col min="52" max="52" width="66.7109375" style="74" hidden="1" customWidth="1"/>
    <col min="53" max="53" width="1.140625" style="74" hidden="1" customWidth="1"/>
    <col min="54" max="54" width="64.85546875" style="74" customWidth="1"/>
    <col min="55" max="55" width="31.5703125" style="74" customWidth="1"/>
    <col min="56" max="56" width="66.28515625" style="74" hidden="1" customWidth="1"/>
    <col min="57" max="57" width="56.28515625" style="74" hidden="1" customWidth="1"/>
    <col min="58" max="58" width="63.28515625" style="74" hidden="1" customWidth="1"/>
    <col min="59" max="59" width="70" style="74" hidden="1" customWidth="1"/>
    <col min="60" max="60" width="62.42578125" style="74" customWidth="1"/>
    <col min="61" max="61" width="32.42578125" style="74" customWidth="1"/>
    <col min="62" max="62" width="65.7109375" style="74" hidden="1" customWidth="1"/>
    <col min="63" max="63" width="55.7109375" style="74" hidden="1" customWidth="1"/>
    <col min="64" max="64" width="62" style="74" hidden="1" customWidth="1"/>
    <col min="65" max="65" width="56.28515625" style="74" hidden="1" customWidth="1"/>
    <col min="66" max="66" width="80.28515625" style="74" hidden="1" customWidth="1"/>
    <col min="67" max="67" width="68.7109375" style="74" customWidth="1"/>
    <col min="68" max="68" width="33.28515625" style="74" customWidth="1"/>
    <col min="69" max="69" width="79.5703125" style="74" hidden="1" customWidth="1"/>
    <col min="70" max="70" width="51.7109375" style="74" hidden="1" customWidth="1"/>
    <col min="71" max="71" width="85.28515625" style="74" hidden="1" customWidth="1"/>
    <col min="72" max="72" width="48.140625" style="74" hidden="1" customWidth="1"/>
    <col min="73" max="73" width="86" style="74" hidden="1" customWidth="1"/>
    <col min="74" max="74" width="69.7109375" style="74" hidden="1" customWidth="1"/>
    <col min="75" max="75" width="79.7109375" style="74" hidden="1" customWidth="1"/>
    <col min="76" max="76" width="60.140625" style="74" hidden="1" customWidth="1"/>
    <col min="77" max="78" width="68" style="74" customWidth="1"/>
    <col min="79" max="79" width="67.42578125" style="74" customWidth="1"/>
    <col min="80" max="81" width="40.7109375" style="74" customWidth="1"/>
    <col min="82" max="82" width="68.85546875" style="74" customWidth="1"/>
    <col min="83" max="83" width="69.140625" style="74" customWidth="1"/>
    <col min="84" max="84" width="63.140625" style="74" customWidth="1"/>
    <col min="85" max="85" width="41.28515625" style="74" hidden="1" customWidth="1"/>
    <col min="86" max="86" width="75" style="74" hidden="1" customWidth="1"/>
    <col min="87" max="87" width="59.42578125" style="71" customWidth="1"/>
    <col min="88" max="88" width="79" style="71" hidden="1" customWidth="1"/>
    <col min="89" max="89" width="79.85546875" style="71" hidden="1" customWidth="1"/>
    <col min="90" max="90" width="80.42578125" style="71" hidden="1" customWidth="1"/>
    <col min="91" max="91" width="51" style="2" customWidth="1"/>
    <col min="92" max="92" width="78.28515625" style="6" customWidth="1"/>
    <col min="93" max="16384" width="9.140625" style="3"/>
  </cols>
  <sheetData>
    <row r="1" spans="1:100" ht="75" x14ac:dyDescent="0.85">
      <c r="A1" s="224" t="s">
        <v>294</v>
      </c>
      <c r="B1" s="224"/>
      <c r="C1" s="224"/>
      <c r="D1" s="224"/>
      <c r="E1" s="224"/>
      <c r="F1" s="224"/>
      <c r="G1" s="224"/>
      <c r="H1" s="225"/>
      <c r="I1" s="225"/>
      <c r="J1" s="225"/>
      <c r="K1" s="225"/>
      <c r="L1" s="224"/>
      <c r="M1" s="224"/>
      <c r="N1" s="225"/>
      <c r="O1" s="225"/>
      <c r="P1" s="225"/>
      <c r="Q1" s="225"/>
      <c r="R1" s="224"/>
      <c r="S1" s="224"/>
      <c r="T1" s="225"/>
      <c r="U1" s="225"/>
      <c r="V1" s="225"/>
      <c r="W1" s="225"/>
      <c r="X1" s="224"/>
      <c r="Y1" s="224"/>
      <c r="Z1" s="225"/>
      <c r="AA1" s="225"/>
      <c r="AB1" s="225"/>
      <c r="AC1" s="225"/>
      <c r="AD1" s="224"/>
      <c r="AE1" s="224"/>
      <c r="AF1" s="225"/>
      <c r="AG1" s="225"/>
      <c r="AH1" s="225"/>
      <c r="AI1" s="225"/>
      <c r="AJ1" s="224"/>
      <c r="AK1" s="224"/>
      <c r="AL1" s="225"/>
      <c r="AM1" s="225"/>
      <c r="AN1" s="225"/>
      <c r="AO1" s="225"/>
      <c r="AP1" s="224"/>
      <c r="AQ1" s="224"/>
      <c r="AR1" s="225"/>
      <c r="AS1" s="225"/>
      <c r="AT1" s="225"/>
      <c r="AU1" s="225"/>
      <c r="AV1" s="224"/>
      <c r="AW1" s="224"/>
      <c r="AX1" s="225"/>
      <c r="AY1" s="225"/>
      <c r="AZ1" s="225"/>
      <c r="BA1" s="225"/>
      <c r="BB1" s="224"/>
      <c r="BC1" s="224"/>
      <c r="BD1" s="225"/>
      <c r="BE1" s="225"/>
      <c r="BF1" s="225"/>
      <c r="BG1" s="225"/>
      <c r="BH1" s="224"/>
      <c r="BI1" s="224"/>
      <c r="BJ1" s="225"/>
      <c r="BK1" s="225"/>
      <c r="BL1" s="225"/>
      <c r="BM1" s="225"/>
      <c r="BN1" s="225"/>
      <c r="BO1" s="224"/>
      <c r="BP1" s="224"/>
      <c r="BQ1" s="225"/>
      <c r="BR1" s="225"/>
      <c r="BS1" s="225"/>
      <c r="BT1" s="225"/>
      <c r="BU1" s="225"/>
      <c r="BV1" s="225"/>
      <c r="BW1" s="225"/>
      <c r="BX1" s="225"/>
      <c r="BY1" s="224"/>
      <c r="BZ1" s="224"/>
      <c r="CA1" s="224"/>
      <c r="CB1" s="224"/>
      <c r="CC1" s="224"/>
      <c r="CD1" s="224"/>
      <c r="CE1" s="224"/>
      <c r="CF1" s="224"/>
      <c r="CG1" s="224"/>
      <c r="CH1" s="142"/>
      <c r="CI1" s="5"/>
      <c r="CJ1" s="5"/>
      <c r="CK1" s="5"/>
      <c r="CL1" s="5"/>
    </row>
    <row r="2" spans="1:100" ht="75" x14ac:dyDescent="0.85">
      <c r="A2" s="225"/>
      <c r="B2" s="224"/>
      <c r="C2" s="224"/>
      <c r="D2" s="224"/>
      <c r="E2" s="224"/>
      <c r="F2" s="224"/>
      <c r="G2" s="224"/>
      <c r="H2" s="225"/>
      <c r="I2" s="225"/>
      <c r="J2" s="225"/>
      <c r="K2" s="225"/>
      <c r="L2" s="224"/>
      <c r="M2" s="224"/>
      <c r="N2" s="225"/>
      <c r="O2" s="225"/>
      <c r="P2" s="225"/>
      <c r="Q2" s="225"/>
      <c r="R2" s="224"/>
      <c r="S2" s="224"/>
      <c r="T2" s="225"/>
      <c r="U2" s="225"/>
      <c r="V2" s="225"/>
      <c r="W2" s="225"/>
      <c r="X2" s="224"/>
      <c r="Y2" s="224"/>
      <c r="Z2" s="225"/>
      <c r="AA2" s="225"/>
      <c r="AB2" s="225"/>
      <c r="AC2" s="225"/>
      <c r="AD2" s="224"/>
      <c r="AE2" s="224"/>
      <c r="AF2" s="225"/>
      <c r="AG2" s="225"/>
      <c r="AH2" s="225"/>
      <c r="AI2" s="225"/>
      <c r="AJ2" s="224"/>
      <c r="AK2" s="224"/>
      <c r="AL2" s="225"/>
      <c r="AM2" s="225"/>
      <c r="AN2" s="225"/>
      <c r="AO2" s="225"/>
      <c r="AP2" s="224"/>
      <c r="AQ2" s="224"/>
      <c r="AR2" s="225"/>
      <c r="AS2" s="225"/>
      <c r="AT2" s="225"/>
      <c r="AU2" s="225"/>
      <c r="AV2" s="224"/>
      <c r="AW2" s="224"/>
      <c r="AX2" s="225"/>
      <c r="AY2" s="225"/>
      <c r="AZ2" s="225"/>
      <c r="BA2" s="225"/>
      <c r="BB2" s="224"/>
      <c r="BC2" s="224"/>
      <c r="BD2" s="225"/>
      <c r="BE2" s="225"/>
      <c r="BF2" s="225"/>
      <c r="BG2" s="225"/>
      <c r="BH2" s="224"/>
      <c r="BI2" s="224"/>
      <c r="BJ2" s="225"/>
      <c r="BK2" s="225"/>
      <c r="BL2" s="225"/>
      <c r="BM2" s="225"/>
      <c r="BN2" s="225"/>
      <c r="BO2" s="224"/>
      <c r="BP2" s="224"/>
      <c r="BQ2" s="225"/>
      <c r="BR2" s="225"/>
      <c r="BS2" s="225"/>
      <c r="BT2" s="225"/>
      <c r="BU2" s="225"/>
      <c r="BV2" s="225"/>
      <c r="BW2" s="225"/>
      <c r="BX2" s="225"/>
      <c r="BY2" s="224"/>
      <c r="BZ2" s="224"/>
      <c r="CA2" s="224"/>
      <c r="CB2" s="224"/>
      <c r="CC2" s="224"/>
      <c r="CD2" s="224"/>
      <c r="CE2" s="224"/>
      <c r="CF2" s="224"/>
      <c r="CG2" s="224"/>
      <c r="CH2" s="142"/>
      <c r="CI2" s="5"/>
      <c r="CJ2" s="5"/>
      <c r="CK2" s="5"/>
      <c r="CL2" s="5"/>
    </row>
    <row r="3" spans="1:100" ht="20.25" customHeight="1" x14ac:dyDescent="0.85">
      <c r="A3" s="225"/>
      <c r="B3" s="224"/>
      <c r="C3" s="224"/>
      <c r="D3" s="224"/>
      <c r="E3" s="224"/>
      <c r="F3" s="224"/>
      <c r="G3" s="224"/>
      <c r="H3" s="225"/>
      <c r="I3" s="225"/>
      <c r="J3" s="225"/>
      <c r="K3" s="225"/>
      <c r="L3" s="224"/>
      <c r="M3" s="224"/>
      <c r="N3" s="225"/>
      <c r="O3" s="225"/>
      <c r="P3" s="225"/>
      <c r="Q3" s="225"/>
      <c r="R3" s="224"/>
      <c r="S3" s="224"/>
      <c r="T3" s="225"/>
      <c r="U3" s="225"/>
      <c r="V3" s="225"/>
      <c r="W3" s="225"/>
      <c r="X3" s="224"/>
      <c r="Y3" s="224"/>
      <c r="Z3" s="225"/>
      <c r="AA3" s="225"/>
      <c r="AB3" s="225"/>
      <c r="AC3" s="225"/>
      <c r="AD3" s="224"/>
      <c r="AE3" s="224"/>
      <c r="AF3" s="225"/>
      <c r="AG3" s="225"/>
      <c r="AH3" s="225"/>
      <c r="AI3" s="225"/>
      <c r="AJ3" s="224"/>
      <c r="AK3" s="224"/>
      <c r="AL3" s="225"/>
      <c r="AM3" s="225"/>
      <c r="AN3" s="225"/>
      <c r="AO3" s="225"/>
      <c r="AP3" s="224"/>
      <c r="AQ3" s="224"/>
      <c r="AR3" s="225"/>
      <c r="AS3" s="225"/>
      <c r="AT3" s="225"/>
      <c r="AU3" s="225"/>
      <c r="AV3" s="224"/>
      <c r="AW3" s="224"/>
      <c r="AX3" s="225"/>
      <c r="AY3" s="225"/>
      <c r="AZ3" s="225"/>
      <c r="BA3" s="225"/>
      <c r="BB3" s="224"/>
      <c r="BC3" s="224"/>
      <c r="BD3" s="225"/>
      <c r="BE3" s="225"/>
      <c r="BF3" s="225"/>
      <c r="BG3" s="225"/>
      <c r="BH3" s="224"/>
      <c r="BI3" s="224"/>
      <c r="BJ3" s="225"/>
      <c r="BK3" s="225"/>
      <c r="BL3" s="225"/>
      <c r="BM3" s="225"/>
      <c r="BN3" s="225"/>
      <c r="BO3" s="224"/>
      <c r="BP3" s="224"/>
      <c r="BQ3" s="225"/>
      <c r="BR3" s="225"/>
      <c r="BS3" s="225"/>
      <c r="BT3" s="225"/>
      <c r="BU3" s="225"/>
      <c r="BV3" s="225"/>
      <c r="BW3" s="225"/>
      <c r="BX3" s="225"/>
      <c r="BY3" s="224"/>
      <c r="BZ3" s="224"/>
      <c r="CA3" s="224"/>
      <c r="CB3" s="224"/>
      <c r="CC3" s="224"/>
      <c r="CD3" s="224"/>
      <c r="CE3" s="224"/>
      <c r="CF3" s="224"/>
      <c r="CG3" s="224"/>
      <c r="CH3" s="142"/>
      <c r="CI3" s="5"/>
      <c r="CJ3" s="5"/>
      <c r="CK3" s="5"/>
      <c r="CL3" s="5"/>
    </row>
    <row r="4" spans="1:100" ht="20.25" customHeight="1" x14ac:dyDescent="0.85">
      <c r="A4" s="225"/>
      <c r="B4" s="224"/>
      <c r="C4" s="224"/>
      <c r="D4" s="224"/>
      <c r="E4" s="224"/>
      <c r="F4" s="224"/>
      <c r="G4" s="224"/>
      <c r="H4" s="225"/>
      <c r="I4" s="225"/>
      <c r="J4" s="225"/>
      <c r="K4" s="225"/>
      <c r="L4" s="224"/>
      <c r="M4" s="224"/>
      <c r="N4" s="225"/>
      <c r="O4" s="225"/>
      <c r="P4" s="225"/>
      <c r="Q4" s="225"/>
      <c r="R4" s="224"/>
      <c r="S4" s="224"/>
      <c r="T4" s="225"/>
      <c r="U4" s="225"/>
      <c r="V4" s="225"/>
      <c r="W4" s="225"/>
      <c r="X4" s="224"/>
      <c r="Y4" s="224"/>
      <c r="Z4" s="225"/>
      <c r="AA4" s="225"/>
      <c r="AB4" s="225"/>
      <c r="AC4" s="225"/>
      <c r="AD4" s="224"/>
      <c r="AE4" s="224"/>
      <c r="AF4" s="225"/>
      <c r="AG4" s="225"/>
      <c r="AH4" s="225"/>
      <c r="AI4" s="225"/>
      <c r="AJ4" s="224"/>
      <c r="AK4" s="224"/>
      <c r="AL4" s="225"/>
      <c r="AM4" s="225"/>
      <c r="AN4" s="225"/>
      <c r="AO4" s="225"/>
      <c r="AP4" s="224"/>
      <c r="AQ4" s="224"/>
      <c r="AR4" s="225"/>
      <c r="AS4" s="225"/>
      <c r="AT4" s="225"/>
      <c r="AU4" s="225"/>
      <c r="AV4" s="224"/>
      <c r="AW4" s="224"/>
      <c r="AX4" s="225"/>
      <c r="AY4" s="225"/>
      <c r="AZ4" s="225"/>
      <c r="BA4" s="225"/>
      <c r="BB4" s="224"/>
      <c r="BC4" s="224"/>
      <c r="BD4" s="225"/>
      <c r="BE4" s="225"/>
      <c r="BF4" s="225"/>
      <c r="BG4" s="225"/>
      <c r="BH4" s="224"/>
      <c r="BI4" s="224"/>
      <c r="BJ4" s="225"/>
      <c r="BK4" s="225"/>
      <c r="BL4" s="225"/>
      <c r="BM4" s="225"/>
      <c r="BN4" s="225"/>
      <c r="BO4" s="224"/>
      <c r="BP4" s="224"/>
      <c r="BQ4" s="225"/>
      <c r="BR4" s="225"/>
      <c r="BS4" s="225"/>
      <c r="BT4" s="225"/>
      <c r="BU4" s="225"/>
      <c r="BV4" s="225"/>
      <c r="BW4" s="225"/>
      <c r="BX4" s="225"/>
      <c r="BY4" s="224"/>
      <c r="BZ4" s="224"/>
      <c r="CA4" s="224"/>
      <c r="CB4" s="224"/>
      <c r="CC4" s="224"/>
      <c r="CD4" s="224"/>
      <c r="CE4" s="224"/>
      <c r="CF4" s="224"/>
      <c r="CG4" s="224"/>
      <c r="CH4" s="142"/>
      <c r="CI4" s="5"/>
      <c r="CJ4" s="5"/>
      <c r="CK4" s="5"/>
      <c r="CL4" s="5"/>
    </row>
    <row r="5" spans="1:100" ht="243" customHeight="1" thickBot="1" x14ac:dyDescent="0.9">
      <c r="A5" s="225"/>
      <c r="B5" s="224"/>
      <c r="C5" s="224"/>
      <c r="D5" s="224"/>
      <c r="E5" s="224"/>
      <c r="F5" s="224"/>
      <c r="G5" s="224"/>
      <c r="H5" s="225"/>
      <c r="I5" s="225"/>
      <c r="J5" s="225"/>
      <c r="K5" s="225"/>
      <c r="L5" s="224"/>
      <c r="M5" s="224"/>
      <c r="N5" s="225"/>
      <c r="O5" s="225"/>
      <c r="P5" s="225"/>
      <c r="Q5" s="225"/>
      <c r="R5" s="224"/>
      <c r="S5" s="224"/>
      <c r="T5" s="225"/>
      <c r="U5" s="225"/>
      <c r="V5" s="225"/>
      <c r="W5" s="225"/>
      <c r="X5" s="224"/>
      <c r="Y5" s="224"/>
      <c r="Z5" s="225"/>
      <c r="AA5" s="225"/>
      <c r="AB5" s="225"/>
      <c r="AC5" s="225"/>
      <c r="AD5" s="224"/>
      <c r="AE5" s="224"/>
      <c r="AF5" s="225"/>
      <c r="AG5" s="225"/>
      <c r="AH5" s="225"/>
      <c r="AI5" s="225"/>
      <c r="AJ5" s="224"/>
      <c r="AK5" s="224"/>
      <c r="AL5" s="225"/>
      <c r="AM5" s="225"/>
      <c r="AN5" s="225"/>
      <c r="AO5" s="225"/>
      <c r="AP5" s="224"/>
      <c r="AQ5" s="224"/>
      <c r="AR5" s="225"/>
      <c r="AS5" s="225"/>
      <c r="AT5" s="225"/>
      <c r="AU5" s="225"/>
      <c r="AV5" s="224"/>
      <c r="AW5" s="224"/>
      <c r="AX5" s="225"/>
      <c r="AY5" s="225"/>
      <c r="AZ5" s="225"/>
      <c r="BA5" s="225"/>
      <c r="BB5" s="224"/>
      <c r="BC5" s="224"/>
      <c r="BD5" s="225"/>
      <c r="BE5" s="225"/>
      <c r="BF5" s="225"/>
      <c r="BG5" s="225"/>
      <c r="BH5" s="224"/>
      <c r="BI5" s="224"/>
      <c r="BJ5" s="225"/>
      <c r="BK5" s="225"/>
      <c r="BL5" s="225"/>
      <c r="BM5" s="225"/>
      <c r="BN5" s="225"/>
      <c r="BO5" s="224"/>
      <c r="BP5" s="224"/>
      <c r="BQ5" s="225"/>
      <c r="BR5" s="225"/>
      <c r="BS5" s="225"/>
      <c r="BT5" s="225"/>
      <c r="BU5" s="225"/>
      <c r="BV5" s="225"/>
      <c r="BW5" s="225"/>
      <c r="BX5" s="225"/>
      <c r="BY5" s="224"/>
      <c r="BZ5" s="224"/>
      <c r="CA5" s="224"/>
      <c r="CB5" s="224"/>
      <c r="CC5" s="224"/>
      <c r="CD5" s="224"/>
      <c r="CE5" s="224"/>
      <c r="CF5" s="224"/>
      <c r="CG5" s="224"/>
      <c r="CH5" s="142"/>
      <c r="CI5" s="5"/>
      <c r="CJ5" s="5"/>
      <c r="CK5" s="5"/>
      <c r="CL5" s="5"/>
    </row>
    <row r="6" spans="1:100" ht="87.75" customHeight="1" x14ac:dyDescent="0.85">
      <c r="A6" s="7" t="s">
        <v>96</v>
      </c>
      <c r="B6" s="229" t="s">
        <v>22</v>
      </c>
      <c r="C6" s="226" t="s">
        <v>21</v>
      </c>
      <c r="D6" s="228" t="s">
        <v>69</v>
      </c>
      <c r="E6" s="228"/>
      <c r="F6" s="147"/>
      <c r="G6" s="147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2"/>
      <c r="BF6" s="232"/>
      <c r="BG6" s="232"/>
      <c r="BH6" s="232"/>
      <c r="BI6" s="232"/>
      <c r="BJ6" s="232"/>
      <c r="BK6" s="232"/>
      <c r="BL6" s="232"/>
      <c r="BM6" s="232"/>
      <c r="BN6" s="232"/>
      <c r="BO6" s="232"/>
      <c r="BP6" s="232"/>
      <c r="BQ6" s="232"/>
      <c r="BR6" s="232"/>
      <c r="BS6" s="232"/>
      <c r="BT6" s="232"/>
      <c r="BU6" s="232"/>
      <c r="BV6" s="232"/>
      <c r="BW6" s="232"/>
      <c r="BX6" s="232"/>
      <c r="BY6" s="232"/>
      <c r="BZ6" s="232"/>
      <c r="CA6" s="232"/>
      <c r="CB6" s="233"/>
      <c r="CC6" s="185"/>
      <c r="CD6" s="246" t="s">
        <v>68</v>
      </c>
      <c r="CE6" s="247"/>
      <c r="CF6" s="236" t="s">
        <v>256</v>
      </c>
      <c r="CG6" s="236" t="s">
        <v>67</v>
      </c>
      <c r="CH6" s="148"/>
      <c r="CI6" s="243" t="s">
        <v>95</v>
      </c>
      <c r="CJ6" s="240" t="s">
        <v>80</v>
      </c>
      <c r="CK6" s="240" t="s">
        <v>79</v>
      </c>
      <c r="CL6" s="240" t="s">
        <v>100</v>
      </c>
    </row>
    <row r="7" spans="1:100" ht="7.5" customHeight="1" x14ac:dyDescent="0.85">
      <c r="A7" s="8"/>
      <c r="B7" s="230"/>
      <c r="C7" s="227"/>
      <c r="D7" s="209"/>
      <c r="E7" s="209"/>
      <c r="F7" s="149"/>
      <c r="G7" s="149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  <c r="AG7" s="234"/>
      <c r="AH7" s="234"/>
      <c r="AI7" s="234"/>
      <c r="AJ7" s="234"/>
      <c r="AK7" s="234"/>
      <c r="AL7" s="234"/>
      <c r="AM7" s="234"/>
      <c r="AN7" s="234"/>
      <c r="AO7" s="234"/>
      <c r="AP7" s="234"/>
      <c r="AQ7" s="234"/>
      <c r="AR7" s="234"/>
      <c r="AS7" s="234"/>
      <c r="AT7" s="234"/>
      <c r="AU7" s="234"/>
      <c r="AV7" s="234"/>
      <c r="AW7" s="234"/>
      <c r="AX7" s="234"/>
      <c r="AY7" s="234"/>
      <c r="AZ7" s="234"/>
      <c r="BA7" s="234"/>
      <c r="BB7" s="234"/>
      <c r="BC7" s="234"/>
      <c r="BD7" s="234"/>
      <c r="BE7" s="234"/>
      <c r="BF7" s="234"/>
      <c r="BG7" s="234"/>
      <c r="BH7" s="234"/>
      <c r="BI7" s="234"/>
      <c r="BJ7" s="234"/>
      <c r="BK7" s="234"/>
      <c r="BL7" s="234"/>
      <c r="BM7" s="234"/>
      <c r="BN7" s="234"/>
      <c r="BO7" s="234"/>
      <c r="BP7" s="234"/>
      <c r="BQ7" s="234"/>
      <c r="BR7" s="234"/>
      <c r="BS7" s="234"/>
      <c r="BT7" s="234"/>
      <c r="BU7" s="234"/>
      <c r="BV7" s="234"/>
      <c r="BW7" s="234"/>
      <c r="BX7" s="234"/>
      <c r="BY7" s="234"/>
      <c r="BZ7" s="234"/>
      <c r="CA7" s="234"/>
      <c r="CB7" s="235"/>
      <c r="CC7" s="203"/>
      <c r="CD7" s="248"/>
      <c r="CE7" s="249"/>
      <c r="CF7" s="237"/>
      <c r="CG7" s="237"/>
      <c r="CH7" s="150"/>
      <c r="CI7" s="244"/>
      <c r="CJ7" s="241"/>
      <c r="CK7" s="241"/>
      <c r="CL7" s="241"/>
    </row>
    <row r="8" spans="1:100" ht="66" customHeight="1" x14ac:dyDescent="0.85">
      <c r="A8" s="8"/>
      <c r="B8" s="230"/>
      <c r="C8" s="227"/>
      <c r="D8" s="209"/>
      <c r="E8" s="209"/>
      <c r="F8" s="210" t="s">
        <v>63</v>
      </c>
      <c r="G8" s="220"/>
      <c r="H8" s="220"/>
      <c r="I8" s="220"/>
      <c r="J8" s="220"/>
      <c r="K8" s="211"/>
      <c r="L8" s="210" t="s">
        <v>62</v>
      </c>
      <c r="M8" s="220"/>
      <c r="N8" s="220"/>
      <c r="O8" s="220"/>
      <c r="P8" s="220"/>
      <c r="Q8" s="211"/>
      <c r="R8" s="214" t="s">
        <v>61</v>
      </c>
      <c r="S8" s="215"/>
      <c r="T8" s="215"/>
      <c r="U8" s="215"/>
      <c r="V8" s="215"/>
      <c r="W8" s="216"/>
      <c r="X8" s="210" t="s">
        <v>60</v>
      </c>
      <c r="Y8" s="220"/>
      <c r="Z8" s="220"/>
      <c r="AA8" s="220"/>
      <c r="AB8" s="220"/>
      <c r="AC8" s="211"/>
      <c r="AD8" s="210" t="s">
        <v>59</v>
      </c>
      <c r="AE8" s="220"/>
      <c r="AF8" s="220"/>
      <c r="AG8" s="220"/>
      <c r="AH8" s="220"/>
      <c r="AI8" s="211"/>
      <c r="AJ8" s="210" t="s">
        <v>24</v>
      </c>
      <c r="AK8" s="220"/>
      <c r="AL8" s="220"/>
      <c r="AM8" s="220"/>
      <c r="AN8" s="220"/>
      <c r="AO8" s="211"/>
      <c r="AP8" s="210" t="s">
        <v>23</v>
      </c>
      <c r="AQ8" s="220"/>
      <c r="AR8" s="220"/>
      <c r="AS8" s="220"/>
      <c r="AT8" s="220"/>
      <c r="AU8" s="211"/>
      <c r="AV8" s="210" t="s">
        <v>28</v>
      </c>
      <c r="AW8" s="220"/>
      <c r="AX8" s="220"/>
      <c r="AY8" s="220"/>
      <c r="AZ8" s="220"/>
      <c r="BA8" s="211"/>
      <c r="BB8" s="210" t="s">
        <v>25</v>
      </c>
      <c r="BC8" s="220"/>
      <c r="BD8" s="220"/>
      <c r="BE8" s="220"/>
      <c r="BF8" s="220"/>
      <c r="BG8" s="211"/>
      <c r="BH8" s="210" t="s">
        <v>26</v>
      </c>
      <c r="BI8" s="220"/>
      <c r="BJ8" s="220"/>
      <c r="BK8" s="220"/>
      <c r="BL8" s="220"/>
      <c r="BM8" s="220"/>
      <c r="BN8" s="211"/>
      <c r="BO8" s="209" t="s">
        <v>27</v>
      </c>
      <c r="BP8" s="209"/>
      <c r="BQ8" s="209"/>
      <c r="BR8" s="209"/>
      <c r="BS8" s="209"/>
      <c r="BT8" s="209"/>
      <c r="BU8" s="209" t="s">
        <v>64</v>
      </c>
      <c r="BV8" s="209"/>
      <c r="BW8" s="209"/>
      <c r="BX8" s="209"/>
      <c r="BY8" s="209"/>
      <c r="BZ8" s="209"/>
      <c r="CA8" s="209"/>
      <c r="CB8" s="209"/>
      <c r="CC8" s="186"/>
      <c r="CD8" s="248"/>
      <c r="CE8" s="249"/>
      <c r="CF8" s="237"/>
      <c r="CG8" s="237"/>
      <c r="CH8" s="150"/>
      <c r="CI8" s="244"/>
      <c r="CJ8" s="241"/>
      <c r="CK8" s="241"/>
      <c r="CL8" s="241"/>
      <c r="CM8" s="9"/>
      <c r="CN8" s="10"/>
      <c r="CO8" s="11"/>
    </row>
    <row r="9" spans="1:100" ht="151.5" customHeight="1" x14ac:dyDescent="0.85">
      <c r="A9" s="8"/>
      <c r="B9" s="230"/>
      <c r="C9" s="227"/>
      <c r="D9" s="209"/>
      <c r="E9" s="209"/>
      <c r="F9" s="221"/>
      <c r="G9" s="222"/>
      <c r="H9" s="222"/>
      <c r="I9" s="222"/>
      <c r="J9" s="222"/>
      <c r="K9" s="223"/>
      <c r="L9" s="221"/>
      <c r="M9" s="222"/>
      <c r="N9" s="222"/>
      <c r="O9" s="222"/>
      <c r="P9" s="222"/>
      <c r="Q9" s="223"/>
      <c r="R9" s="217"/>
      <c r="S9" s="218"/>
      <c r="T9" s="218"/>
      <c r="U9" s="218"/>
      <c r="V9" s="218"/>
      <c r="W9" s="219"/>
      <c r="X9" s="221"/>
      <c r="Y9" s="222"/>
      <c r="Z9" s="222"/>
      <c r="AA9" s="222"/>
      <c r="AB9" s="222"/>
      <c r="AC9" s="223"/>
      <c r="AD9" s="221"/>
      <c r="AE9" s="222"/>
      <c r="AF9" s="222"/>
      <c r="AG9" s="222"/>
      <c r="AH9" s="222"/>
      <c r="AI9" s="223"/>
      <c r="AJ9" s="221"/>
      <c r="AK9" s="222"/>
      <c r="AL9" s="222"/>
      <c r="AM9" s="222"/>
      <c r="AN9" s="222"/>
      <c r="AO9" s="223"/>
      <c r="AP9" s="221"/>
      <c r="AQ9" s="222"/>
      <c r="AR9" s="222"/>
      <c r="AS9" s="222"/>
      <c r="AT9" s="222"/>
      <c r="AU9" s="223"/>
      <c r="AV9" s="221"/>
      <c r="AW9" s="222"/>
      <c r="AX9" s="222"/>
      <c r="AY9" s="222"/>
      <c r="AZ9" s="222"/>
      <c r="BA9" s="223"/>
      <c r="BB9" s="221"/>
      <c r="BC9" s="222"/>
      <c r="BD9" s="222"/>
      <c r="BE9" s="222"/>
      <c r="BF9" s="222"/>
      <c r="BG9" s="223"/>
      <c r="BH9" s="221"/>
      <c r="BI9" s="222"/>
      <c r="BJ9" s="222"/>
      <c r="BK9" s="222"/>
      <c r="BL9" s="222"/>
      <c r="BM9" s="222"/>
      <c r="BN9" s="223"/>
      <c r="BO9" s="209"/>
      <c r="BP9" s="209"/>
      <c r="BQ9" s="209"/>
      <c r="BR9" s="209"/>
      <c r="BS9" s="209"/>
      <c r="BT9" s="209"/>
      <c r="BU9" s="209"/>
      <c r="BV9" s="209"/>
      <c r="BW9" s="209"/>
      <c r="BX9" s="209"/>
      <c r="BY9" s="209"/>
      <c r="BZ9" s="209"/>
      <c r="CA9" s="209"/>
      <c r="CB9" s="209"/>
      <c r="CC9" s="184"/>
      <c r="CD9" s="221"/>
      <c r="CE9" s="223"/>
      <c r="CF9" s="237"/>
      <c r="CG9" s="237"/>
      <c r="CH9" s="150"/>
      <c r="CI9" s="244"/>
      <c r="CJ9" s="241"/>
      <c r="CK9" s="241"/>
      <c r="CL9" s="241"/>
      <c r="CM9" s="9"/>
      <c r="CN9" s="10"/>
      <c r="CO9" s="11"/>
      <c r="CP9" s="11"/>
      <c r="CV9" s="11"/>
    </row>
    <row r="10" spans="1:100" ht="151.5" customHeight="1" x14ac:dyDescent="0.85">
      <c r="A10" s="8"/>
      <c r="B10" s="230"/>
      <c r="C10" s="227"/>
      <c r="D10" s="236" t="s">
        <v>19</v>
      </c>
      <c r="E10" s="236" t="s">
        <v>20</v>
      </c>
      <c r="F10" s="210" t="s">
        <v>135</v>
      </c>
      <c r="G10" s="211"/>
      <c r="H10" s="209" t="s">
        <v>77</v>
      </c>
      <c r="I10" s="209"/>
      <c r="J10" s="209" t="s">
        <v>78</v>
      </c>
      <c r="K10" s="209"/>
      <c r="L10" s="210" t="s">
        <v>135</v>
      </c>
      <c r="M10" s="211"/>
      <c r="N10" s="209" t="s">
        <v>77</v>
      </c>
      <c r="O10" s="209"/>
      <c r="P10" s="209" t="s">
        <v>78</v>
      </c>
      <c r="Q10" s="209"/>
      <c r="R10" s="210" t="s">
        <v>135</v>
      </c>
      <c r="S10" s="211"/>
      <c r="T10" s="209" t="s">
        <v>77</v>
      </c>
      <c r="U10" s="209"/>
      <c r="V10" s="209" t="s">
        <v>78</v>
      </c>
      <c r="W10" s="209"/>
      <c r="X10" s="210" t="s">
        <v>135</v>
      </c>
      <c r="Y10" s="211"/>
      <c r="Z10" s="209" t="s">
        <v>77</v>
      </c>
      <c r="AA10" s="209"/>
      <c r="AB10" s="209" t="s">
        <v>78</v>
      </c>
      <c r="AC10" s="209"/>
      <c r="AD10" s="210" t="s">
        <v>135</v>
      </c>
      <c r="AE10" s="211"/>
      <c r="AF10" s="209" t="s">
        <v>77</v>
      </c>
      <c r="AG10" s="209"/>
      <c r="AH10" s="209" t="s">
        <v>78</v>
      </c>
      <c r="AI10" s="209"/>
      <c r="AJ10" s="210" t="s">
        <v>135</v>
      </c>
      <c r="AK10" s="211"/>
      <c r="AL10" s="209" t="s">
        <v>77</v>
      </c>
      <c r="AM10" s="209"/>
      <c r="AN10" s="209" t="s">
        <v>78</v>
      </c>
      <c r="AO10" s="209"/>
      <c r="AP10" s="210" t="s">
        <v>135</v>
      </c>
      <c r="AQ10" s="211"/>
      <c r="AR10" s="209" t="s">
        <v>77</v>
      </c>
      <c r="AS10" s="209"/>
      <c r="AT10" s="212" t="s">
        <v>78</v>
      </c>
      <c r="AU10" s="213"/>
      <c r="AV10" s="210" t="s">
        <v>135</v>
      </c>
      <c r="AW10" s="211"/>
      <c r="AX10" s="209" t="s">
        <v>77</v>
      </c>
      <c r="AY10" s="209"/>
      <c r="AZ10" s="212" t="s">
        <v>78</v>
      </c>
      <c r="BA10" s="213"/>
      <c r="BB10" s="210" t="s">
        <v>135</v>
      </c>
      <c r="BC10" s="211"/>
      <c r="BD10" s="209" t="s">
        <v>77</v>
      </c>
      <c r="BE10" s="209"/>
      <c r="BF10" s="212" t="s">
        <v>78</v>
      </c>
      <c r="BG10" s="213"/>
      <c r="BH10" s="210" t="s">
        <v>135</v>
      </c>
      <c r="BI10" s="211"/>
      <c r="BJ10" s="209" t="s">
        <v>77</v>
      </c>
      <c r="BK10" s="209"/>
      <c r="BL10" s="212" t="s">
        <v>78</v>
      </c>
      <c r="BM10" s="213"/>
      <c r="BN10" s="151"/>
      <c r="BO10" s="210" t="s">
        <v>135</v>
      </c>
      <c r="BP10" s="211"/>
      <c r="BQ10" s="209" t="s">
        <v>77</v>
      </c>
      <c r="BR10" s="209"/>
      <c r="BS10" s="212" t="s">
        <v>78</v>
      </c>
      <c r="BT10" s="213"/>
      <c r="BU10" s="209" t="s">
        <v>77</v>
      </c>
      <c r="BV10" s="209"/>
      <c r="BW10" s="209" t="s">
        <v>78</v>
      </c>
      <c r="BX10" s="209"/>
      <c r="BY10" s="209" t="s">
        <v>16</v>
      </c>
      <c r="BZ10" s="250" t="s">
        <v>293</v>
      </c>
      <c r="CA10" s="239" t="s">
        <v>17</v>
      </c>
      <c r="CB10" s="239" t="s">
        <v>66</v>
      </c>
      <c r="CC10" s="250" t="s">
        <v>295</v>
      </c>
      <c r="CD10" s="210" t="s">
        <v>258</v>
      </c>
      <c r="CE10" s="209" t="s">
        <v>257</v>
      </c>
      <c r="CF10" s="237"/>
      <c r="CG10" s="237"/>
      <c r="CH10" s="155" t="s">
        <v>259</v>
      </c>
      <c r="CI10" s="244"/>
      <c r="CJ10" s="241"/>
      <c r="CK10" s="241"/>
      <c r="CL10" s="241"/>
      <c r="CM10" s="9"/>
      <c r="CN10" s="10"/>
      <c r="CO10" s="11"/>
      <c r="CP10" s="11"/>
      <c r="CV10" s="11"/>
    </row>
    <row r="11" spans="1:100" s="11" customFormat="1" ht="409.6" customHeight="1" x14ac:dyDescent="0.85">
      <c r="A11" s="13"/>
      <c r="B11" s="231"/>
      <c r="C11" s="227"/>
      <c r="D11" s="238"/>
      <c r="E11" s="238"/>
      <c r="F11" s="152" t="s">
        <v>19</v>
      </c>
      <c r="G11" s="153" t="s">
        <v>20</v>
      </c>
      <c r="H11" s="152" t="s">
        <v>19</v>
      </c>
      <c r="I11" s="153" t="s">
        <v>20</v>
      </c>
      <c r="J11" s="152" t="s">
        <v>19</v>
      </c>
      <c r="K11" s="153" t="s">
        <v>20</v>
      </c>
      <c r="L11" s="152" t="s">
        <v>19</v>
      </c>
      <c r="M11" s="153" t="s">
        <v>20</v>
      </c>
      <c r="N11" s="152" t="s">
        <v>19</v>
      </c>
      <c r="O11" s="153" t="s">
        <v>20</v>
      </c>
      <c r="P11" s="152" t="s">
        <v>19</v>
      </c>
      <c r="Q11" s="153" t="s">
        <v>20</v>
      </c>
      <c r="R11" s="152" t="s">
        <v>19</v>
      </c>
      <c r="S11" s="153" t="s">
        <v>20</v>
      </c>
      <c r="T11" s="152" t="s">
        <v>19</v>
      </c>
      <c r="U11" s="153" t="s">
        <v>20</v>
      </c>
      <c r="V11" s="152" t="s">
        <v>19</v>
      </c>
      <c r="W11" s="153" t="s">
        <v>20</v>
      </c>
      <c r="X11" s="152" t="s">
        <v>19</v>
      </c>
      <c r="Y11" s="153" t="s">
        <v>20</v>
      </c>
      <c r="Z11" s="152" t="s">
        <v>19</v>
      </c>
      <c r="AA11" s="153" t="s">
        <v>20</v>
      </c>
      <c r="AB11" s="152" t="s">
        <v>19</v>
      </c>
      <c r="AC11" s="153" t="s">
        <v>20</v>
      </c>
      <c r="AD11" s="152" t="s">
        <v>19</v>
      </c>
      <c r="AE11" s="153" t="s">
        <v>20</v>
      </c>
      <c r="AF11" s="153" t="s">
        <v>19</v>
      </c>
      <c r="AG11" s="153" t="s">
        <v>20</v>
      </c>
      <c r="AH11" s="153" t="s">
        <v>19</v>
      </c>
      <c r="AI11" s="153" t="s">
        <v>20</v>
      </c>
      <c r="AJ11" s="152" t="s">
        <v>19</v>
      </c>
      <c r="AK11" s="153" t="s">
        <v>20</v>
      </c>
      <c r="AL11" s="152" t="s">
        <v>19</v>
      </c>
      <c r="AM11" s="153" t="s">
        <v>20</v>
      </c>
      <c r="AN11" s="152" t="s">
        <v>19</v>
      </c>
      <c r="AO11" s="153" t="s">
        <v>20</v>
      </c>
      <c r="AP11" s="152" t="s">
        <v>19</v>
      </c>
      <c r="AQ11" s="153" t="s">
        <v>20</v>
      </c>
      <c r="AR11" s="153" t="s">
        <v>19</v>
      </c>
      <c r="AS11" s="153" t="s">
        <v>94</v>
      </c>
      <c r="AT11" s="153" t="s">
        <v>19</v>
      </c>
      <c r="AU11" s="153" t="s">
        <v>94</v>
      </c>
      <c r="AV11" s="152" t="s">
        <v>19</v>
      </c>
      <c r="AW11" s="153" t="s">
        <v>20</v>
      </c>
      <c r="AX11" s="153" t="s">
        <v>19</v>
      </c>
      <c r="AY11" s="153" t="s">
        <v>20</v>
      </c>
      <c r="AZ11" s="153" t="s">
        <v>19</v>
      </c>
      <c r="BA11" s="153" t="s">
        <v>20</v>
      </c>
      <c r="BB11" s="152" t="s">
        <v>19</v>
      </c>
      <c r="BC11" s="153" t="s">
        <v>20</v>
      </c>
      <c r="BD11" s="153" t="s">
        <v>19</v>
      </c>
      <c r="BE11" s="153" t="s">
        <v>20</v>
      </c>
      <c r="BF11" s="153" t="s">
        <v>19</v>
      </c>
      <c r="BG11" s="153" t="s">
        <v>20</v>
      </c>
      <c r="BH11" s="152" t="s">
        <v>19</v>
      </c>
      <c r="BI11" s="153" t="s">
        <v>20</v>
      </c>
      <c r="BJ11" s="153" t="s">
        <v>19</v>
      </c>
      <c r="BK11" s="153" t="s">
        <v>20</v>
      </c>
      <c r="BL11" s="153" t="s">
        <v>19</v>
      </c>
      <c r="BM11" s="153" t="s">
        <v>20</v>
      </c>
      <c r="BN11" s="153" t="s">
        <v>97</v>
      </c>
      <c r="BO11" s="152" t="s">
        <v>19</v>
      </c>
      <c r="BP11" s="153" t="s">
        <v>20</v>
      </c>
      <c r="BQ11" s="154" t="s">
        <v>19</v>
      </c>
      <c r="BR11" s="154" t="s">
        <v>20</v>
      </c>
      <c r="BS11" s="154" t="s">
        <v>19</v>
      </c>
      <c r="BT11" s="154" t="s">
        <v>20</v>
      </c>
      <c r="BU11" s="153" t="s">
        <v>19</v>
      </c>
      <c r="BV11" s="153" t="s">
        <v>65</v>
      </c>
      <c r="BW11" s="153" t="s">
        <v>19</v>
      </c>
      <c r="BX11" s="153" t="s">
        <v>65</v>
      </c>
      <c r="BY11" s="209"/>
      <c r="BZ11" s="251"/>
      <c r="CA11" s="239"/>
      <c r="CB11" s="239"/>
      <c r="CC11" s="251"/>
      <c r="CD11" s="221"/>
      <c r="CE11" s="209"/>
      <c r="CF11" s="238"/>
      <c r="CG11" s="238"/>
      <c r="CI11" s="245"/>
      <c r="CJ11" s="242"/>
      <c r="CK11" s="242"/>
      <c r="CL11" s="242"/>
      <c r="CM11" s="9"/>
      <c r="CN11" s="10"/>
    </row>
    <row r="12" spans="1:100" s="21" customFormat="1" ht="60" customHeight="1" x14ac:dyDescent="0.85">
      <c r="A12" s="14">
        <v>1</v>
      </c>
      <c r="B12" s="14"/>
      <c r="C12" s="15">
        <v>1</v>
      </c>
      <c r="D12" s="15">
        <v>2</v>
      </c>
      <c r="E12" s="15">
        <v>3</v>
      </c>
      <c r="F12" s="138">
        <f>E12+1</f>
        <v>4</v>
      </c>
      <c r="G12" s="138">
        <f>F12+1</f>
        <v>5</v>
      </c>
      <c r="H12" s="15">
        <v>4</v>
      </c>
      <c r="I12" s="15">
        <v>5</v>
      </c>
      <c r="J12" s="15">
        <v>6</v>
      </c>
      <c r="K12" s="15">
        <v>7</v>
      </c>
      <c r="L12" s="15">
        <v>6</v>
      </c>
      <c r="M12" s="15">
        <v>7</v>
      </c>
      <c r="N12" s="15">
        <v>8</v>
      </c>
      <c r="O12" s="15">
        <v>9</v>
      </c>
      <c r="P12" s="15">
        <v>10</v>
      </c>
      <c r="Q12" s="15">
        <v>11</v>
      </c>
      <c r="R12" s="15">
        <v>8</v>
      </c>
      <c r="S12" s="15">
        <v>9</v>
      </c>
      <c r="T12" s="15">
        <v>12</v>
      </c>
      <c r="U12" s="15">
        <v>13</v>
      </c>
      <c r="V12" s="15">
        <v>14</v>
      </c>
      <c r="W12" s="15">
        <v>15</v>
      </c>
      <c r="X12" s="15">
        <v>10</v>
      </c>
      <c r="Y12" s="15">
        <v>11</v>
      </c>
      <c r="Z12" s="15">
        <v>16</v>
      </c>
      <c r="AA12" s="15">
        <v>17</v>
      </c>
      <c r="AB12" s="15">
        <v>18</v>
      </c>
      <c r="AC12" s="15">
        <v>19</v>
      </c>
      <c r="AD12" s="15">
        <v>12</v>
      </c>
      <c r="AE12" s="15">
        <v>13</v>
      </c>
      <c r="AF12" s="15">
        <v>20</v>
      </c>
      <c r="AG12" s="15">
        <v>21</v>
      </c>
      <c r="AH12" s="15">
        <v>22</v>
      </c>
      <c r="AI12" s="15">
        <v>23</v>
      </c>
      <c r="AJ12" s="15">
        <v>14</v>
      </c>
      <c r="AK12" s="15">
        <v>15</v>
      </c>
      <c r="AL12" s="15">
        <v>24</v>
      </c>
      <c r="AM12" s="15">
        <v>25</v>
      </c>
      <c r="AN12" s="15">
        <v>26</v>
      </c>
      <c r="AO12" s="15">
        <v>27</v>
      </c>
      <c r="AP12" s="15">
        <v>16</v>
      </c>
      <c r="AQ12" s="15">
        <v>17</v>
      </c>
      <c r="AR12" s="15">
        <v>28</v>
      </c>
      <c r="AS12" s="15">
        <v>29</v>
      </c>
      <c r="AT12" s="15">
        <v>30</v>
      </c>
      <c r="AU12" s="15">
        <v>31</v>
      </c>
      <c r="AV12" s="15">
        <v>18</v>
      </c>
      <c r="AW12" s="15">
        <v>19</v>
      </c>
      <c r="AX12" s="15">
        <v>32</v>
      </c>
      <c r="AY12" s="15">
        <v>33</v>
      </c>
      <c r="AZ12" s="15">
        <v>34</v>
      </c>
      <c r="BA12" s="15">
        <v>35</v>
      </c>
      <c r="BB12" s="15">
        <v>20</v>
      </c>
      <c r="BC12" s="15">
        <v>21</v>
      </c>
      <c r="BD12" s="15">
        <v>36</v>
      </c>
      <c r="BE12" s="15">
        <v>37</v>
      </c>
      <c r="BF12" s="15">
        <v>38</v>
      </c>
      <c r="BG12" s="15">
        <v>39</v>
      </c>
      <c r="BH12" s="15">
        <v>22</v>
      </c>
      <c r="BI12" s="15">
        <v>23</v>
      </c>
      <c r="BJ12" s="15">
        <v>40</v>
      </c>
      <c r="BK12" s="15">
        <v>41</v>
      </c>
      <c r="BL12" s="15">
        <v>42</v>
      </c>
      <c r="BM12" s="15">
        <v>43</v>
      </c>
      <c r="BN12" s="15">
        <v>17</v>
      </c>
      <c r="BO12" s="15">
        <v>24</v>
      </c>
      <c r="BP12" s="15">
        <v>25</v>
      </c>
      <c r="BQ12" s="15">
        <v>44</v>
      </c>
      <c r="BR12" s="15">
        <v>45</v>
      </c>
      <c r="BS12" s="15">
        <v>46</v>
      </c>
      <c r="BT12" s="15">
        <v>47</v>
      </c>
      <c r="BU12" s="15">
        <v>48</v>
      </c>
      <c r="BV12" s="15">
        <v>49</v>
      </c>
      <c r="BW12" s="15">
        <v>50</v>
      </c>
      <c r="BX12" s="15">
        <v>51</v>
      </c>
      <c r="BY12" s="15">
        <v>26</v>
      </c>
      <c r="BZ12" s="197">
        <v>27</v>
      </c>
      <c r="CA12" s="197">
        <v>28</v>
      </c>
      <c r="CB12" s="197">
        <v>29</v>
      </c>
      <c r="CC12" s="197"/>
      <c r="CD12" s="15">
        <v>30</v>
      </c>
      <c r="CE12" s="15">
        <v>31</v>
      </c>
      <c r="CF12" s="15">
        <v>32</v>
      </c>
      <c r="CG12" s="17">
        <v>33</v>
      </c>
      <c r="CH12" s="17">
        <v>34</v>
      </c>
      <c r="CI12" s="17">
        <v>35</v>
      </c>
      <c r="CJ12" s="17">
        <v>59</v>
      </c>
      <c r="CK12" s="17">
        <v>60</v>
      </c>
      <c r="CL12" s="18">
        <v>61</v>
      </c>
      <c r="CM12" s="19"/>
      <c r="CN12" s="20"/>
    </row>
    <row r="13" spans="1:100" s="21" customFormat="1" ht="37.5" customHeight="1" x14ac:dyDescent="0.85">
      <c r="A13" s="16"/>
      <c r="B13" s="15"/>
      <c r="C13" s="15"/>
      <c r="D13" s="15"/>
      <c r="E13" s="15"/>
      <c r="F13" s="138"/>
      <c r="G13" s="138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198"/>
      <c r="CA13" s="198"/>
      <c r="CB13" s="198"/>
      <c r="CC13" s="204"/>
      <c r="CD13" s="15"/>
      <c r="CE13" s="15"/>
      <c r="CF13" s="23"/>
      <c r="CG13" s="17"/>
      <c r="CH13" s="17"/>
      <c r="CI13" s="4"/>
      <c r="CJ13" s="4"/>
      <c r="CK13" s="4"/>
      <c r="CL13" s="4"/>
      <c r="CM13" s="19"/>
      <c r="CN13" s="20"/>
    </row>
    <row r="14" spans="1:100" s="110" customFormat="1" ht="248.25" customHeight="1" x14ac:dyDescent="0.85">
      <c r="A14" s="106"/>
      <c r="B14" s="180"/>
      <c r="C14" s="107" t="s">
        <v>18</v>
      </c>
      <c r="D14" s="41">
        <f t="shared" ref="D14:AI14" si="0">D16+D19+D31+D37+D55+D68+D77+D173+D177+D179+D190+D212</f>
        <v>13866350.391120002</v>
      </c>
      <c r="E14" s="41">
        <f t="shared" si="0"/>
        <v>1984163.4506699997</v>
      </c>
      <c r="F14" s="41">
        <f t="shared" si="0"/>
        <v>0</v>
      </c>
      <c r="G14" s="41">
        <f t="shared" si="0"/>
        <v>484633.973</v>
      </c>
      <c r="H14" s="41">
        <f t="shared" si="0"/>
        <v>0</v>
      </c>
      <c r="I14" s="41">
        <f t="shared" si="0"/>
        <v>0</v>
      </c>
      <c r="J14" s="41">
        <f t="shared" si="0"/>
        <v>0</v>
      </c>
      <c r="K14" s="41">
        <f t="shared" si="0"/>
        <v>0</v>
      </c>
      <c r="L14" s="41">
        <f t="shared" si="0"/>
        <v>2168284.2659999998</v>
      </c>
      <c r="M14" s="41">
        <f t="shared" si="0"/>
        <v>1727164.4385799998</v>
      </c>
      <c r="N14" s="41">
        <f t="shared" si="0"/>
        <v>1557108.3489999999</v>
      </c>
      <c r="O14" s="41">
        <f t="shared" si="0"/>
        <v>0</v>
      </c>
      <c r="P14" s="41">
        <f t="shared" si="0"/>
        <v>81953.070999999996</v>
      </c>
      <c r="Q14" s="41">
        <f t="shared" si="0"/>
        <v>0</v>
      </c>
      <c r="R14" s="41">
        <f t="shared" si="0"/>
        <v>9267616.35891</v>
      </c>
      <c r="S14" s="41">
        <f t="shared" si="0"/>
        <v>9352421.8176799994</v>
      </c>
      <c r="T14" s="41">
        <f t="shared" si="0"/>
        <v>3019090.8419999997</v>
      </c>
      <c r="U14" s="41">
        <f t="shared" si="0"/>
        <v>0</v>
      </c>
      <c r="V14" s="41">
        <f t="shared" si="0"/>
        <v>158899.51800000001</v>
      </c>
      <c r="W14" s="41">
        <f t="shared" si="0"/>
        <v>0</v>
      </c>
      <c r="X14" s="41">
        <f t="shared" si="0"/>
        <v>6145166.3187800003</v>
      </c>
      <c r="Y14" s="41">
        <f t="shared" si="0"/>
        <v>0</v>
      </c>
      <c r="Z14" s="41">
        <f t="shared" si="0"/>
        <v>3251486.8279999997</v>
      </c>
      <c r="AA14" s="41">
        <f t="shared" si="0"/>
        <v>0</v>
      </c>
      <c r="AB14" s="41">
        <f t="shared" si="0"/>
        <v>186955.72400000002</v>
      </c>
      <c r="AC14" s="41">
        <f t="shared" si="0"/>
        <v>0</v>
      </c>
      <c r="AD14" s="41">
        <f t="shared" si="0"/>
        <v>6475196.3771800008</v>
      </c>
      <c r="AE14" s="41">
        <f t="shared" si="0"/>
        <v>0</v>
      </c>
      <c r="AF14" s="41">
        <f t="shared" si="0"/>
        <v>3776280.4570000004</v>
      </c>
      <c r="AG14" s="41">
        <f t="shared" si="0"/>
        <v>0</v>
      </c>
      <c r="AH14" s="41">
        <f t="shared" si="0"/>
        <v>198751.603</v>
      </c>
      <c r="AI14" s="41">
        <f t="shared" si="0"/>
        <v>0</v>
      </c>
      <c r="AJ14" s="41">
        <f t="shared" ref="AJ14:BO14" si="1">AJ16+AJ19+AJ31+AJ37+AJ55+AJ68+AJ77+AJ173+AJ177+AJ179+AJ190+AJ212</f>
        <v>6749967.2256000005</v>
      </c>
      <c r="AK14" s="41">
        <f t="shared" si="1"/>
        <v>0</v>
      </c>
      <c r="AL14" s="41">
        <f t="shared" si="1"/>
        <v>4112325.6770000001</v>
      </c>
      <c r="AM14" s="41">
        <f t="shared" si="1"/>
        <v>0</v>
      </c>
      <c r="AN14" s="41">
        <f t="shared" si="1"/>
        <v>216438.19499999998</v>
      </c>
      <c r="AO14" s="41">
        <f t="shared" si="1"/>
        <v>0</v>
      </c>
      <c r="AP14" s="41">
        <f t="shared" si="1"/>
        <v>7256022.0207200013</v>
      </c>
      <c r="AQ14" s="41">
        <f t="shared" si="1"/>
        <v>0</v>
      </c>
      <c r="AR14" s="41">
        <f t="shared" si="1"/>
        <v>4071443.1940000001</v>
      </c>
      <c r="AS14" s="41">
        <f t="shared" si="1"/>
        <v>0</v>
      </c>
      <c r="AT14" s="41">
        <f t="shared" si="1"/>
        <v>214286.48600000003</v>
      </c>
      <c r="AU14" s="41">
        <f t="shared" si="1"/>
        <v>0</v>
      </c>
      <c r="AV14" s="41">
        <f t="shared" si="1"/>
        <v>7100405.0087000001</v>
      </c>
      <c r="AW14" s="41">
        <f t="shared" si="1"/>
        <v>0</v>
      </c>
      <c r="AX14" s="41">
        <f t="shared" si="1"/>
        <v>4036020.4290000005</v>
      </c>
      <c r="AY14" s="41">
        <f t="shared" si="1"/>
        <v>0</v>
      </c>
      <c r="AZ14" s="41">
        <f t="shared" si="1"/>
        <v>212413.913</v>
      </c>
      <c r="BA14" s="41">
        <f t="shared" si="1"/>
        <v>0</v>
      </c>
      <c r="BB14" s="41">
        <f t="shared" si="1"/>
        <v>4974269.4266999997</v>
      </c>
      <c r="BC14" s="41">
        <f t="shared" si="1"/>
        <v>0</v>
      </c>
      <c r="BD14" s="41">
        <f t="shared" si="1"/>
        <v>3100053.4855</v>
      </c>
      <c r="BE14" s="41">
        <f t="shared" si="1"/>
        <v>0</v>
      </c>
      <c r="BF14" s="41">
        <f t="shared" si="1"/>
        <v>163160.7145</v>
      </c>
      <c r="BG14" s="41">
        <f t="shared" si="1"/>
        <v>0</v>
      </c>
      <c r="BH14" s="41">
        <f t="shared" si="1"/>
        <v>4140829.3817000003</v>
      </c>
      <c r="BI14" s="41">
        <f t="shared" si="1"/>
        <v>0</v>
      </c>
      <c r="BJ14" s="41">
        <f t="shared" si="1"/>
        <v>2830402.3884999999</v>
      </c>
      <c r="BK14" s="41">
        <f t="shared" si="1"/>
        <v>0</v>
      </c>
      <c r="BL14" s="41">
        <f t="shared" si="1"/>
        <v>148968.5515</v>
      </c>
      <c r="BM14" s="41">
        <f t="shared" si="1"/>
        <v>0</v>
      </c>
      <c r="BN14" s="41">
        <f t="shared" si="1"/>
        <v>0</v>
      </c>
      <c r="BO14" s="41">
        <f t="shared" si="1"/>
        <v>18984982.731600005</v>
      </c>
      <c r="BP14" s="41">
        <f t="shared" ref="BP14:CA14" si="2">BP16+BP19+BP31+BP37+BP55+BP68+BP77+BP173+BP177+BP179+BP190+BP212</f>
        <v>0</v>
      </c>
      <c r="BQ14" s="41">
        <f t="shared" si="2"/>
        <v>6604650.0920000002</v>
      </c>
      <c r="BR14" s="41">
        <f t="shared" si="2"/>
        <v>0</v>
      </c>
      <c r="BS14" s="41">
        <f t="shared" si="2"/>
        <v>347613.67800000001</v>
      </c>
      <c r="BT14" s="41">
        <f t="shared" si="2"/>
        <v>0</v>
      </c>
      <c r="BU14" s="41">
        <f t="shared" si="2"/>
        <v>36197879.631999999</v>
      </c>
      <c r="BV14" s="41">
        <f t="shared" si="2"/>
        <v>0</v>
      </c>
      <c r="BW14" s="41">
        <f t="shared" si="2"/>
        <v>1920968.6940000001</v>
      </c>
      <c r="BX14" s="41">
        <f t="shared" si="2"/>
        <v>0</v>
      </c>
      <c r="BY14" s="41">
        <f t="shared" si="2"/>
        <v>73262739.115889996</v>
      </c>
      <c r="BZ14" s="168">
        <f t="shared" si="2"/>
        <v>11435900.624910001</v>
      </c>
      <c r="CA14" s="168">
        <f t="shared" si="2"/>
        <v>11564220.229259999</v>
      </c>
      <c r="CB14" s="170">
        <f>CA14/BZ14*100</f>
        <v>101.12207694486686</v>
      </c>
      <c r="CC14" s="170">
        <f>CA14/BY14*100</f>
        <v>15.784586228706576</v>
      </c>
      <c r="CD14" s="41">
        <f>CD16+CD19+CD31+CD37+CD55+CD68+CD77+CD173+CD177+CD179+CD190+CD212</f>
        <v>87129089.507010013</v>
      </c>
      <c r="CE14" s="41">
        <f>CE16+CE19+CE31+CE37+CE55+CE68+CE77+CE173+CE177+CE179+CE190+CE212</f>
        <v>13535711.73993</v>
      </c>
      <c r="CF14" s="41">
        <f>CF16+CF19+CF31+CF37+CF55+CF68+CF77+CF173+CF177+CF179+CF190+CF212</f>
        <v>1404507.9</v>
      </c>
      <c r="CG14" s="41"/>
      <c r="CH14" s="41">
        <f>CH16+CH19+CH31+CH37+CH55+CH68+CH77+CH173+CH177+CH179+CH190+CH212</f>
        <v>16148206</v>
      </c>
      <c r="CI14" s="41">
        <f>CI16+CI19+CI31+CI37+CI55+CI68+CI77+CI173+CI177+CI179+CI190+CI212</f>
        <v>107869.59699999999</v>
      </c>
      <c r="CJ14" s="41">
        <f>CJ16+CJ19+CJ31+CJ37+CJ55+CJ68+CJ77+CJ173+CJ177+CJ179+CJ190+CJ212</f>
        <v>153804.40000000002</v>
      </c>
      <c r="CK14" s="41">
        <f>CK16+CK19+CK31+CK37+CK55+CK68+CK77+CK173+CK177+CK179+CK190+CK212</f>
        <v>0</v>
      </c>
      <c r="CL14" s="41">
        <f>CL16+CL19+CL31+CL37+CL55+CL68+CL77+CL173+CL177+CL179+CL190+CL212</f>
        <v>38795824.013389997</v>
      </c>
      <c r="CM14" s="108" t="s">
        <v>93</v>
      </c>
      <c r="CN14" s="109"/>
    </row>
    <row r="15" spans="1:100" s="96" customFormat="1" ht="156.75" customHeight="1" x14ac:dyDescent="0.85">
      <c r="A15" s="91"/>
      <c r="B15" s="180"/>
      <c r="C15" s="92" t="s">
        <v>251</v>
      </c>
      <c r="D15" s="93">
        <f t="shared" ref="D15:AI15" si="3">D30+D172+D178+D203+D210+D213+D214+D215+D216+D217+D218+D219+D220+D221+D222+D223+D224+D225+D226+D227+D228+D229+D230+D231</f>
        <v>137348.05000000002</v>
      </c>
      <c r="E15" s="93">
        <f t="shared" si="3"/>
        <v>0</v>
      </c>
      <c r="F15" s="93">
        <f t="shared" si="3"/>
        <v>0</v>
      </c>
      <c r="G15" s="93">
        <f t="shared" si="3"/>
        <v>0</v>
      </c>
      <c r="H15" s="93">
        <f t="shared" si="3"/>
        <v>0</v>
      </c>
      <c r="I15" s="93">
        <f t="shared" si="3"/>
        <v>0</v>
      </c>
      <c r="J15" s="93">
        <f t="shared" si="3"/>
        <v>0</v>
      </c>
      <c r="K15" s="93">
        <f t="shared" si="3"/>
        <v>0</v>
      </c>
      <c r="L15" s="93">
        <f t="shared" si="3"/>
        <v>43533.315000000002</v>
      </c>
      <c r="M15" s="93">
        <f t="shared" si="3"/>
        <v>0</v>
      </c>
      <c r="N15" s="93">
        <f t="shared" si="3"/>
        <v>0</v>
      </c>
      <c r="O15" s="93">
        <f t="shared" si="3"/>
        <v>0</v>
      </c>
      <c r="P15" s="93">
        <f t="shared" si="3"/>
        <v>0</v>
      </c>
      <c r="Q15" s="93">
        <f t="shared" si="3"/>
        <v>0</v>
      </c>
      <c r="R15" s="93">
        <f t="shared" si="3"/>
        <v>2116977.3119999999</v>
      </c>
      <c r="S15" s="93">
        <f t="shared" si="3"/>
        <v>2063566.17349</v>
      </c>
      <c r="T15" s="93">
        <f t="shared" si="3"/>
        <v>0</v>
      </c>
      <c r="U15" s="93">
        <f t="shared" si="3"/>
        <v>0</v>
      </c>
      <c r="V15" s="93">
        <f t="shared" si="3"/>
        <v>0</v>
      </c>
      <c r="W15" s="93">
        <f t="shared" si="3"/>
        <v>0</v>
      </c>
      <c r="X15" s="93">
        <f t="shared" si="3"/>
        <v>100692.11599999999</v>
      </c>
      <c r="Y15" s="93">
        <f t="shared" si="3"/>
        <v>0</v>
      </c>
      <c r="Z15" s="93">
        <f t="shared" si="3"/>
        <v>0</v>
      </c>
      <c r="AA15" s="93">
        <f t="shared" si="3"/>
        <v>0</v>
      </c>
      <c r="AB15" s="93">
        <f t="shared" si="3"/>
        <v>0</v>
      </c>
      <c r="AC15" s="93">
        <f t="shared" si="3"/>
        <v>0</v>
      </c>
      <c r="AD15" s="93">
        <f t="shared" si="3"/>
        <v>44064.404000000002</v>
      </c>
      <c r="AE15" s="93">
        <f t="shared" si="3"/>
        <v>0</v>
      </c>
      <c r="AF15" s="93">
        <f t="shared" si="3"/>
        <v>0</v>
      </c>
      <c r="AG15" s="93">
        <f t="shared" si="3"/>
        <v>0</v>
      </c>
      <c r="AH15" s="93">
        <f t="shared" si="3"/>
        <v>0</v>
      </c>
      <c r="AI15" s="93">
        <f t="shared" si="3"/>
        <v>0</v>
      </c>
      <c r="AJ15" s="93">
        <f t="shared" ref="AJ15:BO15" si="4">AJ30+AJ172+AJ178+AJ203+AJ210+AJ213+AJ214+AJ215+AJ216+AJ217+AJ218+AJ219+AJ220+AJ221+AJ222+AJ223+AJ224+AJ225+AJ226+AJ227+AJ228+AJ229+AJ230+AJ231</f>
        <v>67049.714999999997</v>
      </c>
      <c r="AK15" s="93">
        <f t="shared" si="4"/>
        <v>0</v>
      </c>
      <c r="AL15" s="93">
        <f t="shared" si="4"/>
        <v>22057.1</v>
      </c>
      <c r="AM15" s="93">
        <f t="shared" si="4"/>
        <v>0</v>
      </c>
      <c r="AN15" s="93">
        <f t="shared" si="4"/>
        <v>1160.9000000000001</v>
      </c>
      <c r="AO15" s="93">
        <f t="shared" si="4"/>
        <v>0</v>
      </c>
      <c r="AP15" s="93">
        <f t="shared" si="4"/>
        <v>65854.09</v>
      </c>
      <c r="AQ15" s="93">
        <f t="shared" si="4"/>
        <v>0</v>
      </c>
      <c r="AR15" s="93">
        <f t="shared" si="4"/>
        <v>22057.1</v>
      </c>
      <c r="AS15" s="93">
        <f t="shared" si="4"/>
        <v>0</v>
      </c>
      <c r="AT15" s="93">
        <f t="shared" si="4"/>
        <v>1160.9000000000001</v>
      </c>
      <c r="AU15" s="93">
        <f t="shared" si="4"/>
        <v>0</v>
      </c>
      <c r="AV15" s="93">
        <f t="shared" si="4"/>
        <v>65760.078999999998</v>
      </c>
      <c r="AW15" s="93">
        <f t="shared" si="4"/>
        <v>0</v>
      </c>
      <c r="AX15" s="93">
        <f t="shared" si="4"/>
        <v>22057.1</v>
      </c>
      <c r="AY15" s="93">
        <f t="shared" si="4"/>
        <v>0</v>
      </c>
      <c r="AZ15" s="93">
        <f t="shared" si="4"/>
        <v>1160.9000000000001</v>
      </c>
      <c r="BA15" s="93">
        <f t="shared" si="4"/>
        <v>0</v>
      </c>
      <c r="BB15" s="93">
        <f t="shared" si="4"/>
        <v>65868.805999999997</v>
      </c>
      <c r="BC15" s="93">
        <f t="shared" si="4"/>
        <v>0</v>
      </c>
      <c r="BD15" s="93">
        <f t="shared" si="4"/>
        <v>22057.1</v>
      </c>
      <c r="BE15" s="93">
        <f t="shared" si="4"/>
        <v>0</v>
      </c>
      <c r="BF15" s="93">
        <f t="shared" si="4"/>
        <v>1160.9000000000001</v>
      </c>
      <c r="BG15" s="93">
        <f t="shared" si="4"/>
        <v>0</v>
      </c>
      <c r="BH15" s="93">
        <f t="shared" si="4"/>
        <v>429244.08100000001</v>
      </c>
      <c r="BI15" s="93">
        <f t="shared" si="4"/>
        <v>0</v>
      </c>
      <c r="BJ15" s="93">
        <f t="shared" si="4"/>
        <v>22057.1</v>
      </c>
      <c r="BK15" s="93">
        <f t="shared" si="4"/>
        <v>0</v>
      </c>
      <c r="BL15" s="93">
        <f t="shared" si="4"/>
        <v>1160.9000000000001</v>
      </c>
      <c r="BM15" s="93">
        <f t="shared" si="4"/>
        <v>0</v>
      </c>
      <c r="BN15" s="93">
        <f t="shared" si="4"/>
        <v>0</v>
      </c>
      <c r="BO15" s="93">
        <f t="shared" si="4"/>
        <v>1423796.0819999999</v>
      </c>
      <c r="BP15" s="93">
        <f t="shared" ref="BP15:CG15" si="5">BP30+BP172+BP178+BP203+BP210+BP213+BP214+BP215+BP216+BP217+BP218+BP219+BP220+BP221+BP222+BP223+BP224+BP225+BP226+BP227+BP228+BP229+BP230+BP231</f>
        <v>0</v>
      </c>
      <c r="BQ15" s="93">
        <f t="shared" si="5"/>
        <v>440410</v>
      </c>
      <c r="BR15" s="93">
        <f t="shared" si="5"/>
        <v>0</v>
      </c>
      <c r="BS15" s="93">
        <f t="shared" si="5"/>
        <v>23180</v>
      </c>
      <c r="BT15" s="93">
        <f t="shared" si="5"/>
        <v>0</v>
      </c>
      <c r="BU15" s="93">
        <f t="shared" si="5"/>
        <v>550695.5</v>
      </c>
      <c r="BV15" s="93">
        <f t="shared" si="5"/>
        <v>0</v>
      </c>
      <c r="BW15" s="93">
        <f t="shared" si="5"/>
        <v>28984.5</v>
      </c>
      <c r="BX15" s="93">
        <f t="shared" si="5"/>
        <v>0</v>
      </c>
      <c r="BY15" s="93">
        <f t="shared" si="5"/>
        <v>4422840.0000000009</v>
      </c>
      <c r="BZ15" s="93">
        <f t="shared" si="5"/>
        <v>2160510.6269999999</v>
      </c>
      <c r="CA15" s="93">
        <f t="shared" si="5"/>
        <v>2063566.17349</v>
      </c>
      <c r="CB15" s="93">
        <f>CA15/BZ15*100</f>
        <v>95.51289161467291</v>
      </c>
      <c r="CC15" s="93"/>
      <c r="CD15" s="93">
        <f t="shared" si="5"/>
        <v>4560188.0500000007</v>
      </c>
      <c r="CE15" s="93">
        <f t="shared" si="5"/>
        <v>2063566.17349</v>
      </c>
      <c r="CF15" s="93">
        <f t="shared" si="5"/>
        <v>0</v>
      </c>
      <c r="CG15" s="93">
        <f t="shared" si="5"/>
        <v>0</v>
      </c>
      <c r="CH15" s="93"/>
      <c r="CI15" s="93">
        <f>CI30+CI172+CI178+CI203+CI210+CI213+CI214+CI215+CI216+CI217+CI218+CI219+CI220+CI221+CI222+CI223+CI224+CI225+CI226+CI227+CI228+CI229+CI230+CI231</f>
        <v>0</v>
      </c>
      <c r="CJ15" s="93">
        <f>CJ30+CJ172+CJ178+CJ203+CJ210+CJ213+CJ214+CJ215+CJ216+CJ217+CJ218+CJ219+CJ220+CJ221+CJ222+CJ223+CJ224+CJ225+CJ226+CJ227+CJ228+CJ229+CJ230+CJ231</f>
        <v>0</v>
      </c>
      <c r="CK15" s="93">
        <f>CK30+CK172+CK178+CK203+CK210+CK213+CK214+CK215+CK216+CK217+CK218+CK219+CK220+CK221+CK222+CK223+CK224+CK225+CK226+CK227+CK228+CK229+CK230+CK231</f>
        <v>0</v>
      </c>
      <c r="CL15" s="93">
        <f>CL30+CL172+CL178+CL203+CL210+CL213+CL214+CL215+CL216+CL217+CL218+CL219+CL220+CL221+CL222+CL223+CL224+CL225+CL226+CL227+CL228+CL229+CL230+CL231</f>
        <v>579680</v>
      </c>
      <c r="CM15" s="94" t="s">
        <v>92</v>
      </c>
      <c r="CN15" s="95"/>
    </row>
    <row r="16" spans="1:100" s="53" customFormat="1" ht="162.75" customHeight="1" x14ac:dyDescent="0.85">
      <c r="A16" s="133"/>
      <c r="B16" s="4"/>
      <c r="C16" s="193" t="s">
        <v>103</v>
      </c>
      <c r="D16" s="194">
        <f>SUM(D17:D18)</f>
        <v>172088.54</v>
      </c>
      <c r="E16" s="194">
        <f t="shared" ref="E16:BP16" si="6">SUM(E17:E18)</f>
        <v>11737.368</v>
      </c>
      <c r="F16" s="25">
        <f t="shared" si="6"/>
        <v>0</v>
      </c>
      <c r="G16" s="25">
        <f t="shared" si="6"/>
        <v>0</v>
      </c>
      <c r="H16" s="133">
        <f t="shared" si="6"/>
        <v>0</v>
      </c>
      <c r="I16" s="133">
        <f t="shared" si="6"/>
        <v>0</v>
      </c>
      <c r="J16" s="133">
        <f t="shared" si="6"/>
        <v>0</v>
      </c>
      <c r="K16" s="133">
        <f t="shared" si="6"/>
        <v>0</v>
      </c>
      <c r="L16" s="194">
        <f t="shared" si="6"/>
        <v>0</v>
      </c>
      <c r="M16" s="25">
        <f t="shared" si="6"/>
        <v>0</v>
      </c>
      <c r="N16" s="133">
        <f t="shared" si="6"/>
        <v>0</v>
      </c>
      <c r="O16" s="133">
        <f t="shared" si="6"/>
        <v>0</v>
      </c>
      <c r="P16" s="133">
        <f t="shared" si="6"/>
        <v>0</v>
      </c>
      <c r="Q16" s="133">
        <f t="shared" si="6"/>
        <v>0</v>
      </c>
      <c r="R16" s="194">
        <f t="shared" si="6"/>
        <v>0</v>
      </c>
      <c r="S16" s="205">
        <f t="shared" si="6"/>
        <v>27387.191999999999</v>
      </c>
      <c r="T16" s="133">
        <f t="shared" si="6"/>
        <v>0</v>
      </c>
      <c r="U16" s="133">
        <f t="shared" si="6"/>
        <v>0</v>
      </c>
      <c r="V16" s="133">
        <f t="shared" si="6"/>
        <v>0</v>
      </c>
      <c r="W16" s="133">
        <f t="shared" si="6"/>
        <v>0</v>
      </c>
      <c r="X16" s="194">
        <f t="shared" si="6"/>
        <v>89509.51</v>
      </c>
      <c r="Y16" s="25">
        <f t="shared" si="6"/>
        <v>0</v>
      </c>
      <c r="Z16" s="133">
        <f t="shared" si="6"/>
        <v>85034.04</v>
      </c>
      <c r="AA16" s="133">
        <f t="shared" si="6"/>
        <v>0</v>
      </c>
      <c r="AB16" s="133">
        <f t="shared" si="6"/>
        <v>4475.4719999999998</v>
      </c>
      <c r="AC16" s="133">
        <f t="shared" si="6"/>
        <v>0</v>
      </c>
      <c r="AD16" s="194">
        <f t="shared" si="6"/>
        <v>0</v>
      </c>
      <c r="AE16" s="25">
        <f t="shared" si="6"/>
        <v>0</v>
      </c>
      <c r="AF16" s="133">
        <f t="shared" si="6"/>
        <v>0</v>
      </c>
      <c r="AG16" s="133">
        <f t="shared" si="6"/>
        <v>0</v>
      </c>
      <c r="AH16" s="133">
        <f t="shared" si="6"/>
        <v>0</v>
      </c>
      <c r="AI16" s="133">
        <f t="shared" si="6"/>
        <v>0</v>
      </c>
      <c r="AJ16" s="194">
        <f t="shared" si="6"/>
        <v>208333.34000000003</v>
      </c>
      <c r="AK16" s="25">
        <f t="shared" si="6"/>
        <v>0</v>
      </c>
      <c r="AL16" s="133">
        <f t="shared" si="6"/>
        <v>197916.666</v>
      </c>
      <c r="AM16" s="133">
        <f t="shared" si="6"/>
        <v>0</v>
      </c>
      <c r="AN16" s="133">
        <f t="shared" si="6"/>
        <v>10416.665999999999</v>
      </c>
      <c r="AO16" s="133">
        <f t="shared" si="6"/>
        <v>0</v>
      </c>
      <c r="AP16" s="194">
        <f t="shared" si="6"/>
        <v>0</v>
      </c>
      <c r="AQ16" s="25">
        <f t="shared" si="6"/>
        <v>0</v>
      </c>
      <c r="AR16" s="133">
        <f t="shared" si="6"/>
        <v>0</v>
      </c>
      <c r="AS16" s="133">
        <f t="shared" si="6"/>
        <v>0</v>
      </c>
      <c r="AT16" s="133">
        <f t="shared" si="6"/>
        <v>0</v>
      </c>
      <c r="AU16" s="133">
        <f t="shared" si="6"/>
        <v>0</v>
      </c>
      <c r="AV16" s="194">
        <f t="shared" si="6"/>
        <v>496371.67</v>
      </c>
      <c r="AW16" s="25">
        <f t="shared" si="6"/>
        <v>0</v>
      </c>
      <c r="AX16" s="133">
        <f t="shared" si="6"/>
        <v>471553.08600000001</v>
      </c>
      <c r="AY16" s="133">
        <f t="shared" si="6"/>
        <v>0</v>
      </c>
      <c r="AZ16" s="133">
        <f t="shared" si="6"/>
        <v>24818.576000000001</v>
      </c>
      <c r="BA16" s="133">
        <f t="shared" si="6"/>
        <v>0</v>
      </c>
      <c r="BB16" s="194">
        <f t="shared" si="6"/>
        <v>0</v>
      </c>
      <c r="BC16" s="25">
        <f t="shared" si="6"/>
        <v>0</v>
      </c>
      <c r="BD16" s="133">
        <f t="shared" si="6"/>
        <v>0</v>
      </c>
      <c r="BE16" s="133">
        <f t="shared" si="6"/>
        <v>0</v>
      </c>
      <c r="BF16" s="133">
        <f t="shared" si="6"/>
        <v>0</v>
      </c>
      <c r="BG16" s="133">
        <f t="shared" si="6"/>
        <v>0</v>
      </c>
      <c r="BH16" s="194">
        <f t="shared" si="6"/>
        <v>0</v>
      </c>
      <c r="BI16" s="25">
        <f t="shared" si="6"/>
        <v>0</v>
      </c>
      <c r="BJ16" s="133">
        <f t="shared" si="6"/>
        <v>0</v>
      </c>
      <c r="BK16" s="133">
        <f t="shared" si="6"/>
        <v>0</v>
      </c>
      <c r="BL16" s="133">
        <f t="shared" si="6"/>
        <v>0</v>
      </c>
      <c r="BM16" s="133">
        <f t="shared" si="6"/>
        <v>0</v>
      </c>
      <c r="BN16" s="133">
        <f t="shared" si="6"/>
        <v>0</v>
      </c>
      <c r="BO16" s="194">
        <f t="shared" si="6"/>
        <v>335635.74</v>
      </c>
      <c r="BP16" s="25">
        <f t="shared" si="6"/>
        <v>0</v>
      </c>
      <c r="BQ16" s="133">
        <f t="shared" ref="BQ16:CI16" si="7">SUM(BQ17:BQ18)</f>
        <v>381895.95</v>
      </c>
      <c r="BR16" s="133">
        <f t="shared" si="7"/>
        <v>0</v>
      </c>
      <c r="BS16" s="133">
        <f t="shared" si="7"/>
        <v>20099.77</v>
      </c>
      <c r="BT16" s="133">
        <f t="shared" si="7"/>
        <v>0</v>
      </c>
      <c r="BU16" s="133">
        <f t="shared" si="7"/>
        <v>1136399.7420000001</v>
      </c>
      <c r="BV16" s="133">
        <f t="shared" si="7"/>
        <v>0</v>
      </c>
      <c r="BW16" s="133">
        <f t="shared" si="7"/>
        <v>59810.483999999997</v>
      </c>
      <c r="BX16" s="133">
        <f t="shared" si="7"/>
        <v>0</v>
      </c>
      <c r="BY16" s="123">
        <f t="shared" si="7"/>
        <v>1129850.26</v>
      </c>
      <c r="BZ16" s="199">
        <f t="shared" si="7"/>
        <v>0</v>
      </c>
      <c r="CA16" s="170">
        <f t="shared" si="7"/>
        <v>27387.191999999999</v>
      </c>
      <c r="CB16" s="170" t="e">
        <f>CA16*100/BZ16</f>
        <v>#DIV/0!</v>
      </c>
      <c r="CC16" s="170">
        <f>CA16/BY16*100</f>
        <v>2.4239665174746254</v>
      </c>
      <c r="CD16" s="194">
        <f t="shared" si="7"/>
        <v>1301938.7999999998</v>
      </c>
      <c r="CE16" s="25">
        <f t="shared" si="7"/>
        <v>39124.559999999998</v>
      </c>
      <c r="CF16" s="24">
        <f t="shared" si="7"/>
        <v>630252.74</v>
      </c>
      <c r="CG16" s="133">
        <f t="shared" si="7"/>
        <v>0</v>
      </c>
      <c r="CH16" s="133">
        <f>SUM(CH17:CH18)</f>
        <v>265460</v>
      </c>
      <c r="CI16" s="25">
        <f t="shared" si="7"/>
        <v>0</v>
      </c>
      <c r="CJ16" s="25">
        <f>SUM(CJ17:CJ18)</f>
        <v>0</v>
      </c>
      <c r="CK16" s="25">
        <f>SUM(CK17:CK18)</f>
        <v>0</v>
      </c>
      <c r="CL16" s="25">
        <f>SUM(CL17:CL18)</f>
        <v>1760103</v>
      </c>
      <c r="CM16" s="19" t="s">
        <v>93</v>
      </c>
      <c r="CN16" s="51"/>
      <c r="CO16" s="52"/>
      <c r="CP16" s="52"/>
    </row>
    <row r="17" spans="1:94" s="40" customFormat="1" ht="349.5" customHeight="1" x14ac:dyDescent="0.85">
      <c r="A17" s="27">
        <v>1</v>
      </c>
      <c r="B17" s="27">
        <v>1</v>
      </c>
      <c r="C17" s="111" t="s">
        <v>104</v>
      </c>
      <c r="D17" s="78">
        <v>172088.54</v>
      </c>
      <c r="E17" s="29">
        <v>11737.368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27387.191999999999</v>
      </c>
      <c r="T17" s="29">
        <v>0</v>
      </c>
      <c r="U17" s="29">
        <v>0</v>
      </c>
      <c r="V17" s="29">
        <v>0</v>
      </c>
      <c r="W17" s="29">
        <v>0</v>
      </c>
      <c r="X17" s="29">
        <f>85034.04+4475.47</f>
        <v>89509.51</v>
      </c>
      <c r="Y17" s="29">
        <v>0</v>
      </c>
      <c r="Z17" s="29">
        <v>85034.04</v>
      </c>
      <c r="AA17" s="29"/>
      <c r="AB17" s="29">
        <v>4475.4719999999998</v>
      </c>
      <c r="AC17" s="29"/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28">
        <v>0</v>
      </c>
      <c r="AO17" s="29">
        <v>0</v>
      </c>
      <c r="AP17" s="78">
        <v>0</v>
      </c>
      <c r="AQ17" s="78">
        <v>0</v>
      </c>
      <c r="AR17" s="78">
        <v>0</v>
      </c>
      <c r="AS17" s="78">
        <v>0</v>
      </c>
      <c r="AT17" s="78">
        <v>0</v>
      </c>
      <c r="AU17" s="78">
        <v>0</v>
      </c>
      <c r="AV17" s="78">
        <f>273636.42+14401.91</f>
        <v>288038.32999999996</v>
      </c>
      <c r="AW17" s="78"/>
      <c r="AX17" s="78">
        <v>273636.42</v>
      </c>
      <c r="AY17" s="78"/>
      <c r="AZ17" s="78">
        <v>14401.91</v>
      </c>
      <c r="BA17" s="78">
        <v>0</v>
      </c>
      <c r="BB17" s="78">
        <v>0</v>
      </c>
      <c r="BC17" s="78">
        <v>0</v>
      </c>
      <c r="BD17" s="78">
        <v>0</v>
      </c>
      <c r="BE17" s="78">
        <v>0</v>
      </c>
      <c r="BF17" s="78">
        <v>0</v>
      </c>
      <c r="BG17" s="78">
        <v>0</v>
      </c>
      <c r="BH17" s="78">
        <v>0</v>
      </c>
      <c r="BI17" s="78">
        <v>0</v>
      </c>
      <c r="BJ17" s="78">
        <v>0</v>
      </c>
      <c r="BK17" s="78">
        <v>0</v>
      </c>
      <c r="BL17" s="78">
        <v>0</v>
      </c>
      <c r="BM17" s="78">
        <v>0</v>
      </c>
      <c r="BN17" s="24">
        <f>BM17-BL17</f>
        <v>0</v>
      </c>
      <c r="BO17" s="78">
        <f>52511.39+2763.77</f>
        <v>55275.159999999996</v>
      </c>
      <c r="BP17" s="78"/>
      <c r="BQ17" s="31">
        <v>52511.39</v>
      </c>
      <c r="BR17" s="31"/>
      <c r="BS17" s="28">
        <v>2763.75</v>
      </c>
      <c r="BT17" s="29">
        <v>0</v>
      </c>
      <c r="BU17" s="24">
        <f t="shared" ref="BU17:BX18" si="8">H17+N17+T17+Z17+AF17+AL17+AR17+AX17+BD17+BJ17+BQ17</f>
        <v>411181.85</v>
      </c>
      <c r="BV17" s="24">
        <f t="shared" si="8"/>
        <v>0</v>
      </c>
      <c r="BW17" s="24">
        <f t="shared" si="8"/>
        <v>21641.131999999998</v>
      </c>
      <c r="BX17" s="32">
        <f t="shared" si="8"/>
        <v>0</v>
      </c>
      <c r="BY17" s="24">
        <f>F17+L17+R17+X17+AD17+AJ17+AP17+AV17+BB17+BH17+BO17</f>
        <v>432822.99999999994</v>
      </c>
      <c r="BZ17" s="24">
        <f>F17+L17+R17</f>
        <v>0</v>
      </c>
      <c r="CA17" s="24">
        <f>G17+M17+S17+Y17+AE17+AK17+AQ17+AW17+BC17+BI17+BP17</f>
        <v>27387.191999999999</v>
      </c>
      <c r="CB17" s="25" t="e">
        <f>CA17*100/BZ17</f>
        <v>#DIV/0!</v>
      </c>
      <c r="CC17" s="25"/>
      <c r="CD17" s="24">
        <f>D17+BY17</f>
        <v>604911.53999999992</v>
      </c>
      <c r="CE17" s="33">
        <f>E17+CA17</f>
        <v>39124.559999999998</v>
      </c>
      <c r="CF17" s="78">
        <v>0</v>
      </c>
      <c r="CG17" s="190" t="s">
        <v>292</v>
      </c>
      <c r="CH17" s="34"/>
      <c r="CI17" s="35">
        <v>0</v>
      </c>
      <c r="CJ17" s="35"/>
      <c r="CK17" s="36"/>
      <c r="CL17" s="26">
        <f>BY17+CF17+CI17</f>
        <v>432822.99999999994</v>
      </c>
      <c r="CM17" s="37"/>
      <c r="CN17" s="38"/>
      <c r="CO17" s="39"/>
      <c r="CP17" s="39"/>
    </row>
    <row r="18" spans="1:94" s="40" customFormat="1" ht="318.75" hidden="1" customHeight="1" x14ac:dyDescent="0.85">
      <c r="A18" s="1">
        <f>A17+1</f>
        <v>2</v>
      </c>
      <c r="B18" s="27">
        <f>B17+1</f>
        <v>2</v>
      </c>
      <c r="C18" s="111" t="s">
        <v>29</v>
      </c>
      <c r="D18" s="24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3">
        <v>0</v>
      </c>
      <c r="AE18" s="33">
        <v>0</v>
      </c>
      <c r="AF18" s="33">
        <v>0</v>
      </c>
      <c r="AG18" s="33">
        <v>0</v>
      </c>
      <c r="AH18" s="33">
        <v>0</v>
      </c>
      <c r="AI18" s="33">
        <v>0</v>
      </c>
      <c r="AJ18" s="33">
        <f>197916.67+10416.67</f>
        <v>208333.34000000003</v>
      </c>
      <c r="AK18" s="33">
        <v>0</v>
      </c>
      <c r="AL18" s="33">
        <v>197916.666</v>
      </c>
      <c r="AM18" s="33"/>
      <c r="AN18" s="32">
        <v>10416.665999999999</v>
      </c>
      <c r="AO18" s="33">
        <v>0</v>
      </c>
      <c r="AP18" s="24">
        <v>0</v>
      </c>
      <c r="AQ18" s="24">
        <v>0</v>
      </c>
      <c r="AR18" s="24">
        <v>0</v>
      </c>
      <c r="AS18" s="24">
        <v>0</v>
      </c>
      <c r="AT18" s="24">
        <v>0</v>
      </c>
      <c r="AU18" s="24">
        <v>0</v>
      </c>
      <c r="AV18" s="24">
        <f>197916.67+10416.67</f>
        <v>208333.34000000003</v>
      </c>
      <c r="AW18" s="24"/>
      <c r="AX18" s="24">
        <v>197916.666</v>
      </c>
      <c r="AY18" s="24"/>
      <c r="AZ18" s="24">
        <v>10416.665999999999</v>
      </c>
      <c r="BA18" s="24">
        <v>0</v>
      </c>
      <c r="BB18" s="24">
        <v>0</v>
      </c>
      <c r="BC18" s="24">
        <v>0</v>
      </c>
      <c r="BD18" s="24">
        <v>0</v>
      </c>
      <c r="BE18" s="24">
        <v>0</v>
      </c>
      <c r="BF18" s="24">
        <v>0</v>
      </c>
      <c r="BG18" s="24">
        <v>0</v>
      </c>
      <c r="BH18" s="24">
        <v>0</v>
      </c>
      <c r="BI18" s="24">
        <v>0</v>
      </c>
      <c r="BJ18" s="24">
        <v>0</v>
      </c>
      <c r="BK18" s="24">
        <v>0</v>
      </c>
      <c r="BL18" s="24">
        <v>0</v>
      </c>
      <c r="BM18" s="24">
        <v>0</v>
      </c>
      <c r="BN18" s="24">
        <f>BM18-BL18</f>
        <v>0</v>
      </c>
      <c r="BO18" s="24">
        <f>266342.55+14018.03</f>
        <v>280360.58</v>
      </c>
      <c r="BP18" s="24"/>
      <c r="BQ18" s="30">
        <v>329384.56</v>
      </c>
      <c r="BR18" s="30"/>
      <c r="BS18" s="32">
        <v>17336.02</v>
      </c>
      <c r="BT18" s="33">
        <v>0</v>
      </c>
      <c r="BU18" s="24">
        <f t="shared" si="8"/>
        <v>725217.89199999999</v>
      </c>
      <c r="BV18" s="24">
        <f t="shared" si="8"/>
        <v>0</v>
      </c>
      <c r="BW18" s="24">
        <f t="shared" si="8"/>
        <v>38169.351999999999</v>
      </c>
      <c r="BX18" s="32">
        <f t="shared" si="8"/>
        <v>0</v>
      </c>
      <c r="BY18" s="24">
        <f>F18+L18+R18+X18+AD18+AJ18+AP18+AV18+BB18+BH18+BO18</f>
        <v>697027.26</v>
      </c>
      <c r="BZ18" s="24">
        <f>F18+L18+R18</f>
        <v>0</v>
      </c>
      <c r="CA18" s="24">
        <f>G18+M18+S18+Y18+AE18+AK18+AQ18+AW18+BC18+BI18+BP18</f>
        <v>0</v>
      </c>
      <c r="CB18" s="25">
        <v>0</v>
      </c>
      <c r="CC18" s="25"/>
      <c r="CD18" s="24">
        <f>D18+BY18</f>
        <v>697027.26</v>
      </c>
      <c r="CE18" s="33">
        <f>E18+CA18</f>
        <v>0</v>
      </c>
      <c r="CF18" s="78">
        <v>630252.74</v>
      </c>
      <c r="CG18" s="190" t="s">
        <v>291</v>
      </c>
      <c r="CH18" s="34">
        <v>265460</v>
      </c>
      <c r="CI18" s="35">
        <v>0</v>
      </c>
      <c r="CJ18" s="35"/>
      <c r="CK18" s="36"/>
      <c r="CL18" s="26">
        <f>BY18+CF18+CI18</f>
        <v>1327280</v>
      </c>
      <c r="CM18" s="37"/>
      <c r="CN18" s="38"/>
      <c r="CO18" s="39"/>
      <c r="CP18" s="39"/>
    </row>
    <row r="19" spans="1:94" s="4" customFormat="1" ht="183.75" hidden="1" customHeight="1" x14ac:dyDescent="0.25">
      <c r="A19" s="134"/>
      <c r="C19" s="193" t="s">
        <v>101</v>
      </c>
      <c r="D19" s="193">
        <f t="shared" ref="D19:AI19" si="9">SUM(D20:D30)</f>
        <v>0</v>
      </c>
      <c r="E19" s="193">
        <f t="shared" si="9"/>
        <v>0</v>
      </c>
      <c r="F19" s="4">
        <f t="shared" si="9"/>
        <v>0</v>
      </c>
      <c r="G19" s="4">
        <f t="shared" si="9"/>
        <v>0</v>
      </c>
      <c r="H19" s="134">
        <f t="shared" si="9"/>
        <v>0</v>
      </c>
      <c r="I19" s="134">
        <f t="shared" si="9"/>
        <v>0</v>
      </c>
      <c r="J19" s="134">
        <f t="shared" si="9"/>
        <v>0</v>
      </c>
      <c r="K19" s="134">
        <f t="shared" si="9"/>
        <v>0</v>
      </c>
      <c r="L19" s="193">
        <f t="shared" si="9"/>
        <v>0</v>
      </c>
      <c r="M19" s="4">
        <f t="shared" si="9"/>
        <v>0</v>
      </c>
      <c r="N19" s="134">
        <f t="shared" si="9"/>
        <v>0</v>
      </c>
      <c r="O19" s="134">
        <f t="shared" si="9"/>
        <v>0</v>
      </c>
      <c r="P19" s="134">
        <f t="shared" si="9"/>
        <v>0</v>
      </c>
      <c r="Q19" s="134">
        <f t="shared" si="9"/>
        <v>0</v>
      </c>
      <c r="R19" s="193">
        <f t="shared" si="9"/>
        <v>24513.6322</v>
      </c>
      <c r="S19" s="4">
        <f t="shared" si="9"/>
        <v>0</v>
      </c>
      <c r="T19" s="134">
        <f t="shared" si="9"/>
        <v>0</v>
      </c>
      <c r="U19" s="134">
        <f t="shared" si="9"/>
        <v>0</v>
      </c>
      <c r="V19" s="134">
        <f t="shared" si="9"/>
        <v>0</v>
      </c>
      <c r="W19" s="134">
        <f t="shared" si="9"/>
        <v>0</v>
      </c>
      <c r="X19" s="193">
        <f t="shared" si="9"/>
        <v>118037.35</v>
      </c>
      <c r="Y19" s="4">
        <f t="shared" si="9"/>
        <v>0</v>
      </c>
      <c r="Z19" s="134">
        <f t="shared" si="9"/>
        <v>56376</v>
      </c>
      <c r="AA19" s="134">
        <f t="shared" si="9"/>
        <v>0</v>
      </c>
      <c r="AB19" s="134">
        <f t="shared" si="9"/>
        <v>18792</v>
      </c>
      <c r="AC19" s="134">
        <f t="shared" si="9"/>
        <v>0</v>
      </c>
      <c r="AD19" s="193">
        <f t="shared" si="9"/>
        <v>205121.47417</v>
      </c>
      <c r="AE19" s="4">
        <f t="shared" si="9"/>
        <v>0</v>
      </c>
      <c r="AF19" s="134">
        <f t="shared" si="9"/>
        <v>0</v>
      </c>
      <c r="AG19" s="134">
        <f t="shared" si="9"/>
        <v>0</v>
      </c>
      <c r="AH19" s="134">
        <f t="shared" si="9"/>
        <v>0</v>
      </c>
      <c r="AI19" s="134">
        <f t="shared" si="9"/>
        <v>0</v>
      </c>
      <c r="AJ19" s="193">
        <f t="shared" ref="AJ19:BO19" si="10">SUM(AJ20:AJ30)</f>
        <v>0</v>
      </c>
      <c r="AK19" s="4">
        <f t="shared" si="10"/>
        <v>0</v>
      </c>
      <c r="AL19" s="134">
        <f t="shared" si="10"/>
        <v>0</v>
      </c>
      <c r="AM19" s="134">
        <f t="shared" si="10"/>
        <v>0</v>
      </c>
      <c r="AN19" s="134">
        <f t="shared" si="10"/>
        <v>0</v>
      </c>
      <c r="AO19" s="134">
        <f t="shared" si="10"/>
        <v>0</v>
      </c>
      <c r="AP19" s="193">
        <f t="shared" si="10"/>
        <v>40883.071020000003</v>
      </c>
      <c r="AQ19" s="4">
        <f t="shared" si="10"/>
        <v>0</v>
      </c>
      <c r="AR19" s="134">
        <f t="shared" si="10"/>
        <v>0</v>
      </c>
      <c r="AS19" s="134">
        <f t="shared" si="10"/>
        <v>0</v>
      </c>
      <c r="AT19" s="134">
        <f t="shared" si="10"/>
        <v>0</v>
      </c>
      <c r="AU19" s="134">
        <f t="shared" si="10"/>
        <v>0</v>
      </c>
      <c r="AV19" s="193">
        <f t="shared" si="10"/>
        <v>118686.36</v>
      </c>
      <c r="AW19" s="4">
        <f t="shared" si="10"/>
        <v>0</v>
      </c>
      <c r="AX19" s="134">
        <f t="shared" si="10"/>
        <v>0</v>
      </c>
      <c r="AY19" s="134">
        <f t="shared" si="10"/>
        <v>0</v>
      </c>
      <c r="AZ19" s="134">
        <f t="shared" si="10"/>
        <v>0</v>
      </c>
      <c r="BA19" s="134">
        <f t="shared" si="10"/>
        <v>0</v>
      </c>
      <c r="BB19" s="193">
        <f t="shared" si="10"/>
        <v>0</v>
      </c>
      <c r="BC19" s="4">
        <f t="shared" si="10"/>
        <v>0</v>
      </c>
      <c r="BD19" s="134">
        <f t="shared" si="10"/>
        <v>0</v>
      </c>
      <c r="BE19" s="134">
        <f t="shared" si="10"/>
        <v>0</v>
      </c>
      <c r="BF19" s="134">
        <f t="shared" si="10"/>
        <v>0</v>
      </c>
      <c r="BG19" s="134">
        <f t="shared" si="10"/>
        <v>0</v>
      </c>
      <c r="BH19" s="193">
        <f t="shared" si="10"/>
        <v>363590</v>
      </c>
      <c r="BI19" s="4">
        <f t="shared" si="10"/>
        <v>0</v>
      </c>
      <c r="BJ19" s="134">
        <f t="shared" si="10"/>
        <v>0</v>
      </c>
      <c r="BK19" s="134">
        <f t="shared" si="10"/>
        <v>0</v>
      </c>
      <c r="BL19" s="134">
        <f t="shared" si="10"/>
        <v>0</v>
      </c>
      <c r="BM19" s="134">
        <f t="shared" si="10"/>
        <v>0</v>
      </c>
      <c r="BN19" s="134">
        <f t="shared" si="10"/>
        <v>0</v>
      </c>
      <c r="BO19" s="193">
        <f t="shared" si="10"/>
        <v>4747795.6160000004</v>
      </c>
      <c r="BP19" s="4">
        <f t="shared" ref="BP19:CL19" si="11">SUM(BP20:BP30)</f>
        <v>0</v>
      </c>
      <c r="BQ19" s="134">
        <f t="shared" si="11"/>
        <v>2096317.26</v>
      </c>
      <c r="BR19" s="134">
        <f t="shared" si="11"/>
        <v>0</v>
      </c>
      <c r="BS19" s="134">
        <f t="shared" si="11"/>
        <v>110339.54000000001</v>
      </c>
      <c r="BT19" s="134">
        <f t="shared" si="11"/>
        <v>0</v>
      </c>
      <c r="BU19" s="134">
        <f t="shared" si="11"/>
        <v>2152693.2599999998</v>
      </c>
      <c r="BV19" s="134">
        <f t="shared" si="11"/>
        <v>0</v>
      </c>
      <c r="BW19" s="134">
        <f t="shared" si="11"/>
        <v>129131.54000000001</v>
      </c>
      <c r="BX19" s="134">
        <f t="shared" si="11"/>
        <v>0</v>
      </c>
      <c r="BY19" s="193">
        <f t="shared" si="11"/>
        <v>5618627.5033900002</v>
      </c>
      <c r="BZ19" s="200">
        <f t="shared" si="11"/>
        <v>24513.6322</v>
      </c>
      <c r="CA19" s="169">
        <f t="shared" si="11"/>
        <v>0</v>
      </c>
      <c r="CB19" s="170">
        <f t="shared" ref="CB19:CB22" si="12">CA19*100/BZ19</f>
        <v>0</v>
      </c>
      <c r="CC19" s="170">
        <f>CA19/BY19*100</f>
        <v>0</v>
      </c>
      <c r="CD19" s="193">
        <f t="shared" si="11"/>
        <v>5618627.5033900002</v>
      </c>
      <c r="CE19" s="4">
        <f t="shared" si="11"/>
        <v>0</v>
      </c>
      <c r="CF19" s="4">
        <f t="shared" si="11"/>
        <v>0</v>
      </c>
      <c r="CG19" s="134">
        <f t="shared" si="11"/>
        <v>0</v>
      </c>
      <c r="CH19" s="134">
        <f t="shared" si="11"/>
        <v>4301974</v>
      </c>
      <c r="CI19" s="4">
        <f t="shared" si="11"/>
        <v>0</v>
      </c>
      <c r="CJ19" s="4">
        <f t="shared" si="11"/>
        <v>0</v>
      </c>
      <c r="CK19" s="4">
        <f t="shared" si="11"/>
        <v>0</v>
      </c>
      <c r="CL19" s="4">
        <f t="shared" si="11"/>
        <v>2393580.0033900002</v>
      </c>
      <c r="CM19" s="4" t="s">
        <v>93</v>
      </c>
    </row>
    <row r="20" spans="1:94" s="47" customFormat="1" ht="162" hidden="1" customHeight="1" x14ac:dyDescent="0.85">
      <c r="A20" s="1">
        <f>A18+1</f>
        <v>3</v>
      </c>
      <c r="B20" s="1">
        <f>B18+1</f>
        <v>3</v>
      </c>
      <c r="C20" s="111" t="s">
        <v>30</v>
      </c>
      <c r="D20" s="24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59343.15</v>
      </c>
      <c r="Y20" s="33">
        <f>AA20+AC20</f>
        <v>0</v>
      </c>
      <c r="Z20" s="33">
        <v>56376</v>
      </c>
      <c r="AA20" s="33">
        <v>0</v>
      </c>
      <c r="AB20" s="33">
        <v>18792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33">
        <v>0</v>
      </c>
      <c r="AL20" s="33">
        <v>0</v>
      </c>
      <c r="AM20" s="33">
        <v>0</v>
      </c>
      <c r="AN20" s="33">
        <v>0</v>
      </c>
      <c r="AO20" s="33">
        <v>0</v>
      </c>
      <c r="AP20" s="33">
        <v>0</v>
      </c>
      <c r="AQ20" s="33">
        <v>0</v>
      </c>
      <c r="AR20" s="33">
        <v>0</v>
      </c>
      <c r="AS20" s="33">
        <v>0</v>
      </c>
      <c r="AT20" s="33">
        <v>0</v>
      </c>
      <c r="AU20" s="33">
        <v>0</v>
      </c>
      <c r="AV20" s="182">
        <v>118686.36</v>
      </c>
      <c r="AW20" s="33">
        <v>0</v>
      </c>
      <c r="AX20" s="33">
        <v>0</v>
      </c>
      <c r="AY20" s="33">
        <v>0</v>
      </c>
      <c r="AZ20" s="33">
        <v>0</v>
      </c>
      <c r="BA20" s="33">
        <v>0</v>
      </c>
      <c r="BB20" s="33">
        <v>0</v>
      </c>
      <c r="BC20" s="33">
        <v>0</v>
      </c>
      <c r="BD20" s="33">
        <v>0</v>
      </c>
      <c r="BE20" s="33">
        <v>0</v>
      </c>
      <c r="BF20" s="33">
        <v>0</v>
      </c>
      <c r="BG20" s="33">
        <v>0</v>
      </c>
      <c r="BH20" s="33">
        <v>0</v>
      </c>
      <c r="BI20" s="33">
        <v>0</v>
      </c>
      <c r="BJ20" s="33"/>
      <c r="BK20" s="33"/>
      <c r="BL20" s="32">
        <v>0</v>
      </c>
      <c r="BM20" s="33">
        <v>0</v>
      </c>
      <c r="BN20" s="30">
        <f t="shared" ref="BN20:BN27" si="13">BM20-BL20</f>
        <v>0</v>
      </c>
      <c r="BO20" s="24">
        <v>197810.49299999999</v>
      </c>
      <c r="BP20" s="24"/>
      <c r="BQ20" s="30">
        <v>357048</v>
      </c>
      <c r="BR20" s="30"/>
      <c r="BS20" s="32">
        <v>18792</v>
      </c>
      <c r="BT20" s="33">
        <v>0</v>
      </c>
      <c r="BU20" s="24">
        <f t="shared" ref="BU20:BU30" si="14">H20+N20+T20+Z20+AF20+AL20+AR20+AX20+BD20+BJ20+BQ20</f>
        <v>413424</v>
      </c>
      <c r="BV20" s="24">
        <f t="shared" ref="BV20:BV30" si="15">I20+O20+U20+AA20+AG20+AM20+AS20+AY20+BE20+BK20+BR20</f>
        <v>0</v>
      </c>
      <c r="BW20" s="24">
        <f t="shared" ref="BW20:BW30" si="16">J20+P20+V20+AB20+AH20+AN20+AT20+AZ20+BF20+BL20+BS20</f>
        <v>37584</v>
      </c>
      <c r="BX20" s="32">
        <f t="shared" ref="BX20:BX30" si="17">K20+Q20+W20+AC20+AI20+AO20+AU20+BA20+BG20+BM20+BT20</f>
        <v>0</v>
      </c>
      <c r="BY20" s="24">
        <f t="shared" ref="BY20:BY30" si="18">F20+L20+R20+X20+AD20+AJ20+AP20+AV20+BB20+BH20+BO20</f>
        <v>375840.00300000003</v>
      </c>
      <c r="BZ20" s="24">
        <f>F20+L20+R20</f>
        <v>0</v>
      </c>
      <c r="CA20" s="24">
        <f t="shared" ref="CA20:CA30" si="19">G20+M20+S20+Y20+AE20+AK20+AQ20+AW20+BC20+BI20+BP20</f>
        <v>0</v>
      </c>
      <c r="CB20" s="25">
        <v>0</v>
      </c>
      <c r="CC20" s="25"/>
      <c r="CD20" s="24">
        <f t="shared" ref="CD20:CD30" si="20">D20+BY20</f>
        <v>375840.00300000003</v>
      </c>
      <c r="CE20" s="33">
        <f t="shared" ref="CE20:CE30" si="21">E20+CA20</f>
        <v>0</v>
      </c>
      <c r="CF20" s="24">
        <v>0</v>
      </c>
      <c r="CG20" s="42"/>
      <c r="CH20" s="42"/>
      <c r="CI20" s="33">
        <v>0</v>
      </c>
      <c r="CJ20" s="4">
        <f t="shared" ref="CJ20:CJ27" si="22">BV20+CF20+CI20</f>
        <v>0</v>
      </c>
      <c r="CK20" s="43"/>
      <c r="CL20" s="26">
        <f t="shared" ref="CL20:CL36" si="23">BY20+CF20+CI20</f>
        <v>375840.00300000003</v>
      </c>
      <c r="CM20" s="44"/>
      <c r="CN20" s="45"/>
      <c r="CO20" s="46"/>
      <c r="CP20" s="46"/>
    </row>
    <row r="21" spans="1:94" s="47" customFormat="1" ht="240.75" hidden="1" customHeight="1" x14ac:dyDescent="0.85">
      <c r="A21" s="1">
        <f>A20+1</f>
        <v>4</v>
      </c>
      <c r="B21" s="1">
        <f>B20+1</f>
        <v>4</v>
      </c>
      <c r="C21" s="111" t="s">
        <v>31</v>
      </c>
      <c r="D21" s="24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3">
        <v>45392.567300000002</v>
      </c>
      <c r="AE21" s="33">
        <v>0</v>
      </c>
      <c r="AF21" s="33">
        <v>0</v>
      </c>
      <c r="AG21" s="33">
        <v>0</v>
      </c>
      <c r="AH21" s="33">
        <v>0</v>
      </c>
      <c r="AI21" s="33">
        <v>0</v>
      </c>
      <c r="AJ21" s="33">
        <v>0</v>
      </c>
      <c r="AK21" s="33">
        <v>0</v>
      </c>
      <c r="AL21" s="33">
        <v>0</v>
      </c>
      <c r="AM21" s="33">
        <v>0</v>
      </c>
      <c r="AN21" s="33">
        <v>0</v>
      </c>
      <c r="AO21" s="33">
        <v>0</v>
      </c>
      <c r="AP21" s="33">
        <v>40883.071020000003</v>
      </c>
      <c r="AQ21" s="33">
        <v>0</v>
      </c>
      <c r="AR21" s="33">
        <v>0</v>
      </c>
      <c r="AS21" s="33">
        <v>0</v>
      </c>
      <c r="AT21" s="33">
        <v>0</v>
      </c>
      <c r="AU21" s="33">
        <v>0</v>
      </c>
      <c r="AV21" s="33">
        <v>0</v>
      </c>
      <c r="AW21" s="33">
        <v>0</v>
      </c>
      <c r="AX21" s="33">
        <v>0</v>
      </c>
      <c r="AY21" s="33">
        <v>0</v>
      </c>
      <c r="AZ21" s="33">
        <v>0</v>
      </c>
      <c r="BA21" s="33">
        <v>0</v>
      </c>
      <c r="BB21" s="33">
        <v>0</v>
      </c>
      <c r="BC21" s="33">
        <v>0</v>
      </c>
      <c r="BD21" s="33">
        <v>0</v>
      </c>
      <c r="BE21" s="33">
        <v>0</v>
      </c>
      <c r="BF21" s="33">
        <v>0</v>
      </c>
      <c r="BG21" s="33">
        <v>0</v>
      </c>
      <c r="BH21" s="33">
        <v>0</v>
      </c>
      <c r="BI21" s="33">
        <v>0</v>
      </c>
      <c r="BJ21" s="33"/>
      <c r="BK21" s="33"/>
      <c r="BL21" s="32">
        <v>0</v>
      </c>
      <c r="BM21" s="33">
        <v>0</v>
      </c>
      <c r="BN21" s="30">
        <f t="shared" si="13"/>
        <v>0</v>
      </c>
      <c r="BO21" s="24">
        <v>35094.362000000001</v>
      </c>
      <c r="BP21" s="24"/>
      <c r="BQ21" s="30">
        <v>115302</v>
      </c>
      <c r="BR21" s="30"/>
      <c r="BS21" s="32">
        <v>6068</v>
      </c>
      <c r="BT21" s="33">
        <v>0</v>
      </c>
      <c r="BU21" s="24">
        <f t="shared" si="14"/>
        <v>115302</v>
      </c>
      <c r="BV21" s="24">
        <f t="shared" si="15"/>
        <v>0</v>
      </c>
      <c r="BW21" s="24">
        <f t="shared" si="16"/>
        <v>6068</v>
      </c>
      <c r="BX21" s="32">
        <f t="shared" si="17"/>
        <v>0</v>
      </c>
      <c r="BY21" s="24">
        <f t="shared" si="18"/>
        <v>121370.00031999999</v>
      </c>
      <c r="BZ21" s="24">
        <f t="shared" ref="BZ21:BZ30" si="24">F21+L21+R21</f>
        <v>0</v>
      </c>
      <c r="CA21" s="24">
        <f t="shared" si="19"/>
        <v>0</v>
      </c>
      <c r="CB21" s="25">
        <v>0</v>
      </c>
      <c r="CC21" s="25"/>
      <c r="CD21" s="24">
        <f t="shared" si="20"/>
        <v>121370.00031999999</v>
      </c>
      <c r="CE21" s="33">
        <f t="shared" si="21"/>
        <v>0</v>
      </c>
      <c r="CF21" s="24">
        <v>0</v>
      </c>
      <c r="CG21" s="42"/>
      <c r="CH21" s="42">
        <v>60685</v>
      </c>
      <c r="CI21" s="33"/>
      <c r="CJ21" s="4">
        <f t="shared" si="22"/>
        <v>0</v>
      </c>
      <c r="CK21" s="43"/>
      <c r="CL21" s="26">
        <f t="shared" si="23"/>
        <v>121370.00031999999</v>
      </c>
      <c r="CM21" s="44"/>
      <c r="CN21" s="45"/>
      <c r="CO21" s="46"/>
      <c r="CP21" s="46"/>
    </row>
    <row r="22" spans="1:94" s="47" customFormat="1" ht="188.25" hidden="1" customHeight="1" x14ac:dyDescent="0.85">
      <c r="A22" s="1">
        <f t="shared" ref="A22:B27" si="25">A21+1</f>
        <v>5</v>
      </c>
      <c r="B22" s="1">
        <f t="shared" si="25"/>
        <v>5</v>
      </c>
      <c r="C22" s="111" t="s">
        <v>32</v>
      </c>
      <c r="D22" s="24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146">
        <v>24513.6322</v>
      </c>
      <c r="S22" s="146">
        <v>0</v>
      </c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0</v>
      </c>
      <c r="AD22" s="33">
        <v>31499.906869999999</v>
      </c>
      <c r="AE22" s="33">
        <v>0</v>
      </c>
      <c r="AF22" s="33">
        <v>0</v>
      </c>
      <c r="AG22" s="33">
        <v>0</v>
      </c>
      <c r="AH22" s="33">
        <v>0</v>
      </c>
      <c r="AI22" s="33">
        <v>0</v>
      </c>
      <c r="AJ22" s="33">
        <v>0</v>
      </c>
      <c r="AK22" s="33">
        <v>0</v>
      </c>
      <c r="AL22" s="33">
        <v>0</v>
      </c>
      <c r="AM22" s="33">
        <v>0</v>
      </c>
      <c r="AN22" s="33">
        <v>0</v>
      </c>
      <c r="AO22" s="33">
        <v>0</v>
      </c>
      <c r="AP22" s="33">
        <v>0</v>
      </c>
      <c r="AQ22" s="33">
        <v>0</v>
      </c>
      <c r="AR22" s="33">
        <v>0</v>
      </c>
      <c r="AS22" s="33">
        <v>0</v>
      </c>
      <c r="AT22" s="33">
        <v>0</v>
      </c>
      <c r="AU22" s="33">
        <v>0</v>
      </c>
      <c r="AV22" s="33">
        <v>0</v>
      </c>
      <c r="AW22" s="33">
        <v>0</v>
      </c>
      <c r="AX22" s="33">
        <v>0</v>
      </c>
      <c r="AY22" s="33">
        <v>0</v>
      </c>
      <c r="AZ22" s="33">
        <v>0</v>
      </c>
      <c r="BA22" s="33">
        <v>0</v>
      </c>
      <c r="BB22" s="33">
        <v>0</v>
      </c>
      <c r="BC22" s="33">
        <v>0</v>
      </c>
      <c r="BD22" s="33">
        <v>0</v>
      </c>
      <c r="BE22" s="33">
        <v>0</v>
      </c>
      <c r="BF22" s="33">
        <v>0</v>
      </c>
      <c r="BG22" s="33">
        <v>0</v>
      </c>
      <c r="BH22" s="33">
        <v>0</v>
      </c>
      <c r="BI22" s="33">
        <v>0</v>
      </c>
      <c r="BJ22" s="33"/>
      <c r="BK22" s="33"/>
      <c r="BL22" s="32">
        <v>0</v>
      </c>
      <c r="BM22" s="33">
        <v>0</v>
      </c>
      <c r="BN22" s="30">
        <f t="shared" si="13"/>
        <v>0</v>
      </c>
      <c r="BO22" s="24">
        <v>16866.460999999999</v>
      </c>
      <c r="BP22" s="24"/>
      <c r="BQ22" s="30">
        <v>69236</v>
      </c>
      <c r="BR22" s="30"/>
      <c r="BS22" s="32">
        <v>3644</v>
      </c>
      <c r="BT22" s="33">
        <v>0</v>
      </c>
      <c r="BU22" s="24">
        <f t="shared" si="14"/>
        <v>69236</v>
      </c>
      <c r="BV22" s="24">
        <f t="shared" si="15"/>
        <v>0</v>
      </c>
      <c r="BW22" s="24">
        <f t="shared" si="16"/>
        <v>3644</v>
      </c>
      <c r="BX22" s="32">
        <f t="shared" si="17"/>
        <v>0</v>
      </c>
      <c r="BY22" s="24">
        <f t="shared" si="18"/>
        <v>72880.000069999995</v>
      </c>
      <c r="BZ22" s="24">
        <f t="shared" si="24"/>
        <v>24513.6322</v>
      </c>
      <c r="CA22" s="24">
        <f t="shared" si="19"/>
        <v>0</v>
      </c>
      <c r="CB22" s="25">
        <f t="shared" si="12"/>
        <v>0</v>
      </c>
      <c r="CC22" s="25"/>
      <c r="CD22" s="24">
        <f t="shared" si="20"/>
        <v>72880.000069999995</v>
      </c>
      <c r="CE22" s="33">
        <f t="shared" si="21"/>
        <v>0</v>
      </c>
      <c r="CF22" s="24">
        <v>0</v>
      </c>
      <c r="CG22" s="42"/>
      <c r="CH22" s="42"/>
      <c r="CI22" s="33">
        <v>0</v>
      </c>
      <c r="CJ22" s="4">
        <f t="shared" si="22"/>
        <v>0</v>
      </c>
      <c r="CK22" s="43"/>
      <c r="CL22" s="26">
        <f t="shared" si="23"/>
        <v>72880.000069999995</v>
      </c>
      <c r="CM22" s="44"/>
      <c r="CN22" s="45"/>
      <c r="CO22" s="46"/>
      <c r="CP22" s="46"/>
    </row>
    <row r="23" spans="1:94" s="47" customFormat="1" ht="153.75" hidden="1" customHeight="1" x14ac:dyDescent="0.85">
      <c r="A23" s="1">
        <f t="shared" si="25"/>
        <v>6</v>
      </c>
      <c r="B23" s="1">
        <f t="shared" si="25"/>
        <v>6</v>
      </c>
      <c r="C23" s="111" t="s">
        <v>33</v>
      </c>
      <c r="D23" s="24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33">
        <v>0</v>
      </c>
      <c r="AI23" s="33">
        <v>0</v>
      </c>
      <c r="AJ23" s="33">
        <v>0</v>
      </c>
      <c r="AK23" s="33">
        <v>0</v>
      </c>
      <c r="AL23" s="33">
        <v>0</v>
      </c>
      <c r="AM23" s="33">
        <v>0</v>
      </c>
      <c r="AN23" s="33">
        <v>0</v>
      </c>
      <c r="AO23" s="33">
        <v>0</v>
      </c>
      <c r="AP23" s="33">
        <v>0</v>
      </c>
      <c r="AQ23" s="33">
        <v>0</v>
      </c>
      <c r="AR23" s="33">
        <v>0</v>
      </c>
      <c r="AS23" s="33">
        <v>0</v>
      </c>
      <c r="AT23" s="33">
        <v>0</v>
      </c>
      <c r="AU23" s="33">
        <v>0</v>
      </c>
      <c r="AV23" s="33">
        <v>0</v>
      </c>
      <c r="AW23" s="33">
        <v>0</v>
      </c>
      <c r="AX23" s="33">
        <v>0</v>
      </c>
      <c r="AY23" s="33">
        <v>0</v>
      </c>
      <c r="AZ23" s="33">
        <v>0</v>
      </c>
      <c r="BA23" s="33">
        <v>0</v>
      </c>
      <c r="BB23" s="33">
        <v>0</v>
      </c>
      <c r="BC23" s="33">
        <v>0</v>
      </c>
      <c r="BD23" s="33">
        <v>0</v>
      </c>
      <c r="BE23" s="33">
        <v>0</v>
      </c>
      <c r="BF23" s="33">
        <v>0</v>
      </c>
      <c r="BG23" s="33">
        <v>0</v>
      </c>
      <c r="BH23" s="33">
        <v>0</v>
      </c>
      <c r="BI23" s="33">
        <v>0</v>
      </c>
      <c r="BJ23" s="33"/>
      <c r="BK23" s="33"/>
      <c r="BL23" s="32">
        <v>0</v>
      </c>
      <c r="BM23" s="33">
        <v>0</v>
      </c>
      <c r="BN23" s="30">
        <f t="shared" si="13"/>
        <v>0</v>
      </c>
      <c r="BO23" s="24">
        <v>288605</v>
      </c>
      <c r="BP23" s="24"/>
      <c r="BQ23" s="30">
        <v>274175</v>
      </c>
      <c r="BR23" s="30"/>
      <c r="BS23" s="32">
        <v>14430</v>
      </c>
      <c r="BT23" s="33">
        <v>0</v>
      </c>
      <c r="BU23" s="24">
        <f t="shared" si="14"/>
        <v>274175</v>
      </c>
      <c r="BV23" s="24">
        <f t="shared" si="15"/>
        <v>0</v>
      </c>
      <c r="BW23" s="24">
        <f t="shared" si="16"/>
        <v>14430</v>
      </c>
      <c r="BX23" s="32">
        <f t="shared" si="17"/>
        <v>0</v>
      </c>
      <c r="BY23" s="24">
        <f t="shared" si="18"/>
        <v>288605</v>
      </c>
      <c r="BZ23" s="24">
        <f t="shared" si="24"/>
        <v>0</v>
      </c>
      <c r="CA23" s="24">
        <f t="shared" si="19"/>
        <v>0</v>
      </c>
      <c r="CB23" s="24">
        <f t="shared" ref="CB23:CB172" si="26">CA23*100/BY23</f>
        <v>0</v>
      </c>
      <c r="CC23" s="24"/>
      <c r="CD23" s="24">
        <f t="shared" si="20"/>
        <v>288605</v>
      </c>
      <c r="CE23" s="33">
        <f t="shared" si="21"/>
        <v>0</v>
      </c>
      <c r="CF23" s="24">
        <v>0</v>
      </c>
      <c r="CG23" s="4"/>
      <c r="CH23" s="4">
        <v>288605</v>
      </c>
      <c r="CI23" s="33">
        <v>0</v>
      </c>
      <c r="CJ23" s="42">
        <f t="shared" si="22"/>
        <v>0</v>
      </c>
      <c r="CK23" s="43"/>
      <c r="CL23" s="26">
        <f t="shared" si="23"/>
        <v>288605</v>
      </c>
      <c r="CM23" s="44"/>
      <c r="CN23" s="45"/>
      <c r="CO23" s="46"/>
      <c r="CP23" s="46"/>
    </row>
    <row r="24" spans="1:94" s="47" customFormat="1" ht="159" hidden="1" customHeight="1" x14ac:dyDescent="0.85">
      <c r="A24" s="1">
        <f t="shared" si="25"/>
        <v>7</v>
      </c>
      <c r="B24" s="1">
        <f t="shared" si="25"/>
        <v>7</v>
      </c>
      <c r="C24" s="111" t="s">
        <v>34</v>
      </c>
      <c r="D24" s="24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33">
        <v>0</v>
      </c>
      <c r="V24" s="33">
        <v>0</v>
      </c>
      <c r="W24" s="33">
        <v>0</v>
      </c>
      <c r="X24" s="33">
        <v>0</v>
      </c>
      <c r="Y24" s="33">
        <v>0</v>
      </c>
      <c r="Z24" s="33">
        <v>0</v>
      </c>
      <c r="AA24" s="33">
        <v>0</v>
      </c>
      <c r="AB24" s="33">
        <v>0</v>
      </c>
      <c r="AC24" s="33">
        <v>0</v>
      </c>
      <c r="AD24" s="33">
        <v>0</v>
      </c>
      <c r="AE24" s="33">
        <v>0</v>
      </c>
      <c r="AF24" s="33">
        <v>0</v>
      </c>
      <c r="AG24" s="33">
        <v>0</v>
      </c>
      <c r="AH24" s="33">
        <v>0</v>
      </c>
      <c r="AI24" s="33">
        <v>0</v>
      </c>
      <c r="AJ24" s="33">
        <v>0</v>
      </c>
      <c r="AK24" s="33">
        <v>0</v>
      </c>
      <c r="AL24" s="33">
        <v>0</v>
      </c>
      <c r="AM24" s="33">
        <v>0</v>
      </c>
      <c r="AN24" s="33">
        <v>0</v>
      </c>
      <c r="AO24" s="33">
        <v>0</v>
      </c>
      <c r="AP24" s="33">
        <v>0</v>
      </c>
      <c r="AQ24" s="33">
        <v>0</v>
      </c>
      <c r="AR24" s="33">
        <v>0</v>
      </c>
      <c r="AS24" s="33">
        <v>0</v>
      </c>
      <c r="AT24" s="33">
        <v>0</v>
      </c>
      <c r="AU24" s="33">
        <v>0</v>
      </c>
      <c r="AV24" s="33">
        <v>0</v>
      </c>
      <c r="AW24" s="33">
        <v>0</v>
      </c>
      <c r="AX24" s="33">
        <v>0</v>
      </c>
      <c r="AY24" s="33">
        <v>0</v>
      </c>
      <c r="AZ24" s="33">
        <v>0</v>
      </c>
      <c r="BA24" s="33">
        <v>0</v>
      </c>
      <c r="BB24" s="33">
        <v>0</v>
      </c>
      <c r="BC24" s="33">
        <v>0</v>
      </c>
      <c r="BD24" s="33">
        <v>0</v>
      </c>
      <c r="BE24" s="33">
        <v>0</v>
      </c>
      <c r="BF24" s="33">
        <v>0</v>
      </c>
      <c r="BG24" s="33">
        <v>0</v>
      </c>
      <c r="BH24" s="33">
        <v>0</v>
      </c>
      <c r="BI24" s="33">
        <v>0</v>
      </c>
      <c r="BJ24" s="33"/>
      <c r="BK24" s="33"/>
      <c r="BL24" s="32">
        <v>0</v>
      </c>
      <c r="BM24" s="33">
        <v>0</v>
      </c>
      <c r="BN24" s="30">
        <f t="shared" si="13"/>
        <v>0</v>
      </c>
      <c r="BO24" s="24">
        <v>339653</v>
      </c>
      <c r="BP24" s="24"/>
      <c r="BQ24" s="30">
        <v>322664</v>
      </c>
      <c r="BR24" s="30"/>
      <c r="BS24" s="32">
        <v>16989</v>
      </c>
      <c r="BT24" s="33">
        <v>0</v>
      </c>
      <c r="BU24" s="24">
        <f t="shared" si="14"/>
        <v>322664</v>
      </c>
      <c r="BV24" s="24">
        <f t="shared" si="15"/>
        <v>0</v>
      </c>
      <c r="BW24" s="24">
        <f t="shared" si="16"/>
        <v>16989</v>
      </c>
      <c r="BX24" s="32">
        <f t="shared" si="17"/>
        <v>0</v>
      </c>
      <c r="BY24" s="24">
        <f t="shared" si="18"/>
        <v>339653</v>
      </c>
      <c r="BZ24" s="24">
        <f t="shared" si="24"/>
        <v>0</v>
      </c>
      <c r="CA24" s="24">
        <f t="shared" si="19"/>
        <v>0</v>
      </c>
      <c r="CB24" s="24">
        <f t="shared" si="26"/>
        <v>0</v>
      </c>
      <c r="CC24" s="24"/>
      <c r="CD24" s="24">
        <f t="shared" si="20"/>
        <v>339653</v>
      </c>
      <c r="CE24" s="33">
        <f t="shared" si="21"/>
        <v>0</v>
      </c>
      <c r="CF24" s="24">
        <v>0</v>
      </c>
      <c r="CG24" s="4"/>
      <c r="CH24" s="4">
        <v>339653</v>
      </c>
      <c r="CI24" s="33">
        <v>0</v>
      </c>
      <c r="CJ24" s="42">
        <f t="shared" si="22"/>
        <v>0</v>
      </c>
      <c r="CK24" s="43"/>
      <c r="CL24" s="26">
        <f t="shared" si="23"/>
        <v>339653</v>
      </c>
      <c r="CM24" s="44"/>
      <c r="CN24" s="45"/>
      <c r="CO24" s="46"/>
      <c r="CP24" s="46"/>
    </row>
    <row r="25" spans="1:94" s="47" customFormat="1" ht="165.75" hidden="1" customHeight="1" x14ac:dyDescent="0.85">
      <c r="A25" s="1">
        <f t="shared" si="25"/>
        <v>8</v>
      </c>
      <c r="B25" s="1">
        <f t="shared" si="25"/>
        <v>8</v>
      </c>
      <c r="C25" s="111" t="s">
        <v>35</v>
      </c>
      <c r="D25" s="24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/>
      <c r="U25" s="33"/>
      <c r="V25" s="33"/>
      <c r="W25" s="33"/>
      <c r="X25" s="33">
        <v>58694.2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33">
        <v>0</v>
      </c>
      <c r="AI25" s="33">
        <v>0</v>
      </c>
      <c r="AJ25" s="33">
        <v>0</v>
      </c>
      <c r="AK25" s="33">
        <v>0</v>
      </c>
      <c r="AL25" s="33">
        <v>0</v>
      </c>
      <c r="AM25" s="33">
        <v>0</v>
      </c>
      <c r="AN25" s="33">
        <v>0</v>
      </c>
      <c r="AO25" s="33">
        <v>0</v>
      </c>
      <c r="AP25" s="33">
        <v>0</v>
      </c>
      <c r="AQ25" s="33">
        <v>0</v>
      </c>
      <c r="AR25" s="33">
        <v>0</v>
      </c>
      <c r="AS25" s="33">
        <v>0</v>
      </c>
      <c r="AT25" s="33">
        <v>0</v>
      </c>
      <c r="AU25" s="33">
        <v>0</v>
      </c>
      <c r="AV25" s="33">
        <v>0</v>
      </c>
      <c r="AW25" s="33">
        <v>0</v>
      </c>
      <c r="AX25" s="33">
        <v>0</v>
      </c>
      <c r="AY25" s="33">
        <v>0</v>
      </c>
      <c r="AZ25" s="33">
        <v>0</v>
      </c>
      <c r="BA25" s="33">
        <v>0</v>
      </c>
      <c r="BB25" s="33">
        <v>0</v>
      </c>
      <c r="BC25" s="33">
        <v>0</v>
      </c>
      <c r="BD25" s="33">
        <v>0</v>
      </c>
      <c r="BE25" s="33">
        <v>0</v>
      </c>
      <c r="BF25" s="33">
        <v>0</v>
      </c>
      <c r="BG25" s="33">
        <v>0</v>
      </c>
      <c r="BH25" s="33">
        <v>0</v>
      </c>
      <c r="BI25" s="33">
        <v>0</v>
      </c>
      <c r="BJ25" s="33"/>
      <c r="BK25" s="33"/>
      <c r="BL25" s="32">
        <v>0</v>
      </c>
      <c r="BM25" s="33">
        <v>0</v>
      </c>
      <c r="BN25" s="30">
        <f t="shared" si="13"/>
        <v>0</v>
      </c>
      <c r="BO25" s="24">
        <v>145769.79999999999</v>
      </c>
      <c r="BP25" s="24"/>
      <c r="BQ25" s="30">
        <v>138481.31</v>
      </c>
      <c r="BR25" s="30"/>
      <c r="BS25" s="32">
        <v>7288.49</v>
      </c>
      <c r="BT25" s="33">
        <v>0</v>
      </c>
      <c r="BU25" s="24">
        <f t="shared" si="14"/>
        <v>138481.31</v>
      </c>
      <c r="BV25" s="24">
        <f t="shared" si="15"/>
        <v>0</v>
      </c>
      <c r="BW25" s="24">
        <f t="shared" si="16"/>
        <v>7288.49</v>
      </c>
      <c r="BX25" s="32">
        <f t="shared" si="17"/>
        <v>0</v>
      </c>
      <c r="BY25" s="24">
        <f t="shared" si="18"/>
        <v>204464</v>
      </c>
      <c r="BZ25" s="24">
        <f t="shared" si="24"/>
        <v>0</v>
      </c>
      <c r="CA25" s="24">
        <f t="shared" si="19"/>
        <v>0</v>
      </c>
      <c r="CB25" s="24">
        <f t="shared" si="26"/>
        <v>0</v>
      </c>
      <c r="CC25" s="24"/>
      <c r="CD25" s="24">
        <f t="shared" si="20"/>
        <v>204464</v>
      </c>
      <c r="CE25" s="33">
        <f t="shared" si="21"/>
        <v>0</v>
      </c>
      <c r="CF25" s="24">
        <v>0</v>
      </c>
      <c r="CG25" s="4"/>
      <c r="CH25" s="4"/>
      <c r="CI25" s="33">
        <v>0</v>
      </c>
      <c r="CJ25" s="42">
        <f t="shared" si="22"/>
        <v>0</v>
      </c>
      <c r="CK25" s="43"/>
      <c r="CL25" s="26">
        <f t="shared" si="23"/>
        <v>204464</v>
      </c>
      <c r="CM25" s="44"/>
      <c r="CN25" s="45"/>
      <c r="CO25" s="46"/>
      <c r="CP25" s="46"/>
    </row>
    <row r="26" spans="1:94" s="47" customFormat="1" ht="161.25" hidden="1" customHeight="1" x14ac:dyDescent="0.85">
      <c r="A26" s="1">
        <f t="shared" si="25"/>
        <v>9</v>
      </c>
      <c r="B26" s="1">
        <f t="shared" si="25"/>
        <v>9</v>
      </c>
      <c r="C26" s="111" t="s">
        <v>36</v>
      </c>
      <c r="D26" s="24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0</v>
      </c>
      <c r="Q26" s="33">
        <v>0</v>
      </c>
      <c r="R26" s="33">
        <v>0</v>
      </c>
      <c r="S26" s="33">
        <v>0</v>
      </c>
      <c r="T26" s="33">
        <v>0</v>
      </c>
      <c r="U26" s="33">
        <v>0</v>
      </c>
      <c r="V26" s="33">
        <v>0</v>
      </c>
      <c r="W26" s="33">
        <v>0</v>
      </c>
      <c r="X26" s="33">
        <v>0</v>
      </c>
      <c r="Y26" s="33">
        <v>0</v>
      </c>
      <c r="Z26" s="33"/>
      <c r="AA26" s="33"/>
      <c r="AB26" s="33"/>
      <c r="AC26" s="33"/>
      <c r="AD26" s="33">
        <v>128229</v>
      </c>
      <c r="AE26" s="33">
        <v>0</v>
      </c>
      <c r="AF26" s="33">
        <v>0</v>
      </c>
      <c r="AG26" s="33">
        <v>0</v>
      </c>
      <c r="AH26" s="33">
        <v>0</v>
      </c>
      <c r="AI26" s="33">
        <v>0</v>
      </c>
      <c r="AJ26" s="33">
        <v>0</v>
      </c>
      <c r="AK26" s="33">
        <v>0</v>
      </c>
      <c r="AL26" s="33">
        <v>0</v>
      </c>
      <c r="AM26" s="33">
        <v>0</v>
      </c>
      <c r="AN26" s="33">
        <v>0</v>
      </c>
      <c r="AO26" s="33">
        <v>0</v>
      </c>
      <c r="AP26" s="33">
        <v>0</v>
      </c>
      <c r="AQ26" s="33">
        <v>0</v>
      </c>
      <c r="AR26" s="33">
        <v>0</v>
      </c>
      <c r="AS26" s="33">
        <v>0</v>
      </c>
      <c r="AT26" s="33">
        <v>0</v>
      </c>
      <c r="AU26" s="33">
        <v>0</v>
      </c>
      <c r="AV26" s="33">
        <v>0</v>
      </c>
      <c r="AW26" s="33">
        <v>0</v>
      </c>
      <c r="AX26" s="33">
        <v>0</v>
      </c>
      <c r="AY26" s="33">
        <v>0</v>
      </c>
      <c r="AZ26" s="33">
        <v>0</v>
      </c>
      <c r="BA26" s="33">
        <v>0</v>
      </c>
      <c r="BB26" s="33">
        <v>0</v>
      </c>
      <c r="BC26" s="33">
        <v>0</v>
      </c>
      <c r="BD26" s="33">
        <v>0</v>
      </c>
      <c r="BE26" s="33">
        <v>0</v>
      </c>
      <c r="BF26" s="33">
        <v>0</v>
      </c>
      <c r="BG26" s="33">
        <v>0</v>
      </c>
      <c r="BH26" s="33">
        <v>0</v>
      </c>
      <c r="BI26" s="33">
        <v>0</v>
      </c>
      <c r="BJ26" s="33"/>
      <c r="BK26" s="33"/>
      <c r="BL26" s="32">
        <v>0</v>
      </c>
      <c r="BM26" s="33">
        <v>0</v>
      </c>
      <c r="BN26" s="30">
        <f t="shared" si="13"/>
        <v>0</v>
      </c>
      <c r="BO26" s="24">
        <v>299201</v>
      </c>
      <c r="BP26" s="24"/>
      <c r="BQ26" s="30">
        <v>284240.95</v>
      </c>
      <c r="BR26" s="30"/>
      <c r="BS26" s="32">
        <v>14960.05</v>
      </c>
      <c r="BT26" s="33">
        <v>0</v>
      </c>
      <c r="BU26" s="24">
        <f t="shared" si="14"/>
        <v>284240.95</v>
      </c>
      <c r="BV26" s="24">
        <f t="shared" si="15"/>
        <v>0</v>
      </c>
      <c r="BW26" s="24">
        <f t="shared" si="16"/>
        <v>14960.05</v>
      </c>
      <c r="BX26" s="32">
        <f t="shared" si="17"/>
        <v>0</v>
      </c>
      <c r="BY26" s="24">
        <f t="shared" si="18"/>
        <v>427430</v>
      </c>
      <c r="BZ26" s="24">
        <f t="shared" si="24"/>
        <v>0</v>
      </c>
      <c r="CA26" s="24">
        <f t="shared" si="19"/>
        <v>0</v>
      </c>
      <c r="CB26" s="24">
        <f t="shared" si="26"/>
        <v>0</v>
      </c>
      <c r="CC26" s="24"/>
      <c r="CD26" s="24">
        <f t="shared" si="20"/>
        <v>427430</v>
      </c>
      <c r="CE26" s="33">
        <f t="shared" si="21"/>
        <v>0</v>
      </c>
      <c r="CF26" s="24">
        <v>0</v>
      </c>
      <c r="CG26" s="4"/>
      <c r="CH26" s="4"/>
      <c r="CI26" s="33">
        <v>0</v>
      </c>
      <c r="CJ26" s="42">
        <f t="shared" si="22"/>
        <v>0</v>
      </c>
      <c r="CK26" s="43"/>
      <c r="CL26" s="26">
        <f t="shared" si="23"/>
        <v>427430</v>
      </c>
      <c r="CM26" s="44"/>
      <c r="CN26" s="45"/>
      <c r="CO26" s="46"/>
      <c r="CP26" s="46"/>
    </row>
    <row r="27" spans="1:94" ht="124.5" hidden="1" customHeight="1" x14ac:dyDescent="0.85">
      <c r="A27" s="1">
        <f t="shared" si="25"/>
        <v>10</v>
      </c>
      <c r="B27" s="1">
        <f t="shared" si="25"/>
        <v>10</v>
      </c>
      <c r="C27" s="111" t="s">
        <v>37</v>
      </c>
      <c r="D27" s="24">
        <v>0</v>
      </c>
      <c r="E27" s="24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Q27" s="33">
        <v>0</v>
      </c>
      <c r="R27" s="33">
        <v>0</v>
      </c>
      <c r="S27" s="33">
        <v>0</v>
      </c>
      <c r="T27" s="33">
        <v>0</v>
      </c>
      <c r="U27" s="33">
        <v>0</v>
      </c>
      <c r="V27" s="33">
        <v>0</v>
      </c>
      <c r="W27" s="33">
        <v>0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3">
        <v>0</v>
      </c>
      <c r="AE27" s="33">
        <v>0</v>
      </c>
      <c r="AF27" s="33">
        <v>0</v>
      </c>
      <c r="AG27" s="33">
        <v>0</v>
      </c>
      <c r="AH27" s="33">
        <v>0</v>
      </c>
      <c r="AI27" s="33">
        <v>0</v>
      </c>
      <c r="AJ27" s="33">
        <v>0</v>
      </c>
      <c r="AK27" s="33">
        <v>0</v>
      </c>
      <c r="AL27" s="33">
        <v>0</v>
      </c>
      <c r="AM27" s="33">
        <v>0</v>
      </c>
      <c r="AN27" s="33">
        <v>0</v>
      </c>
      <c r="AO27" s="33">
        <v>0</v>
      </c>
      <c r="AP27" s="33">
        <v>0</v>
      </c>
      <c r="AQ27" s="33">
        <v>0</v>
      </c>
      <c r="AR27" s="33">
        <v>0</v>
      </c>
      <c r="AS27" s="33">
        <v>0</v>
      </c>
      <c r="AT27" s="33">
        <v>0</v>
      </c>
      <c r="AU27" s="33">
        <v>0</v>
      </c>
      <c r="AV27" s="33">
        <v>0</v>
      </c>
      <c r="AW27" s="33">
        <v>0</v>
      </c>
      <c r="AX27" s="33">
        <v>0</v>
      </c>
      <c r="AY27" s="33">
        <v>0</v>
      </c>
      <c r="AZ27" s="33">
        <v>0</v>
      </c>
      <c r="BA27" s="33">
        <v>0</v>
      </c>
      <c r="BB27" s="33">
        <v>0</v>
      </c>
      <c r="BC27" s="33">
        <v>0</v>
      </c>
      <c r="BD27" s="33">
        <v>0</v>
      </c>
      <c r="BE27" s="33">
        <v>0</v>
      </c>
      <c r="BF27" s="33">
        <v>0</v>
      </c>
      <c r="BG27" s="33">
        <v>0</v>
      </c>
      <c r="BH27" s="33">
        <v>0</v>
      </c>
      <c r="BI27" s="33">
        <v>0</v>
      </c>
      <c r="BJ27" s="24"/>
      <c r="BK27" s="24"/>
      <c r="BL27" s="32">
        <v>0</v>
      </c>
      <c r="BM27" s="24">
        <v>0</v>
      </c>
      <c r="BN27" s="30">
        <f t="shared" si="13"/>
        <v>0</v>
      </c>
      <c r="BO27" s="24">
        <v>199748</v>
      </c>
      <c r="BP27" s="24"/>
      <c r="BQ27" s="30">
        <v>189760</v>
      </c>
      <c r="BR27" s="30"/>
      <c r="BS27" s="32">
        <v>9988</v>
      </c>
      <c r="BT27" s="24">
        <v>0</v>
      </c>
      <c r="BU27" s="24">
        <f t="shared" si="14"/>
        <v>189760</v>
      </c>
      <c r="BV27" s="24">
        <f t="shared" si="15"/>
        <v>0</v>
      </c>
      <c r="BW27" s="24">
        <f t="shared" si="16"/>
        <v>9988</v>
      </c>
      <c r="BX27" s="32">
        <f t="shared" si="17"/>
        <v>0</v>
      </c>
      <c r="BY27" s="24">
        <f t="shared" si="18"/>
        <v>199748</v>
      </c>
      <c r="BZ27" s="24">
        <f t="shared" si="24"/>
        <v>0</v>
      </c>
      <c r="CA27" s="24">
        <f t="shared" si="19"/>
        <v>0</v>
      </c>
      <c r="CB27" s="24">
        <f t="shared" si="26"/>
        <v>0</v>
      </c>
      <c r="CC27" s="24"/>
      <c r="CD27" s="24">
        <f t="shared" si="20"/>
        <v>199748</v>
      </c>
      <c r="CE27" s="33">
        <f t="shared" si="21"/>
        <v>0</v>
      </c>
      <c r="CF27" s="24">
        <v>0</v>
      </c>
      <c r="CG27" s="4"/>
      <c r="CH27" s="4">
        <v>199748</v>
      </c>
      <c r="CI27" s="33">
        <v>0</v>
      </c>
      <c r="CJ27" s="4">
        <f t="shared" si="22"/>
        <v>0</v>
      </c>
      <c r="CK27" s="43"/>
      <c r="CL27" s="26">
        <f t="shared" si="23"/>
        <v>199748</v>
      </c>
      <c r="CM27" s="9"/>
      <c r="CN27" s="10"/>
      <c r="CO27" s="11"/>
      <c r="CP27" s="11"/>
    </row>
    <row r="28" spans="1:94" ht="361.5" hidden="1" customHeight="1" x14ac:dyDescent="0.85">
      <c r="A28" s="1"/>
      <c r="B28" s="1">
        <f t="shared" ref="B28" si="27">B27+1</f>
        <v>11</v>
      </c>
      <c r="C28" s="191" t="s">
        <v>164</v>
      </c>
      <c r="D28" s="24">
        <v>0</v>
      </c>
      <c r="E28" s="24">
        <v>0</v>
      </c>
      <c r="F28" s="24">
        <v>0</v>
      </c>
      <c r="G28" s="24">
        <v>0</v>
      </c>
      <c r="H28" s="24"/>
      <c r="I28" s="24"/>
      <c r="J28" s="24"/>
      <c r="K28" s="24"/>
      <c r="L28" s="24">
        <v>0</v>
      </c>
      <c r="M28" s="24">
        <v>0</v>
      </c>
      <c r="N28" s="24"/>
      <c r="O28" s="24"/>
      <c r="P28" s="24"/>
      <c r="Q28" s="24"/>
      <c r="R28" s="24">
        <v>0</v>
      </c>
      <c r="S28" s="24">
        <v>0</v>
      </c>
      <c r="T28" s="24"/>
      <c r="U28" s="24"/>
      <c r="V28" s="24"/>
      <c r="W28" s="24"/>
      <c r="X28" s="24">
        <v>0</v>
      </c>
      <c r="Y28" s="24">
        <v>0</v>
      </c>
      <c r="Z28" s="24"/>
      <c r="AA28" s="24"/>
      <c r="AB28" s="24"/>
      <c r="AC28" s="24"/>
      <c r="AD28" s="24">
        <v>0</v>
      </c>
      <c r="AE28" s="24">
        <v>0</v>
      </c>
      <c r="AF28" s="24"/>
      <c r="AG28" s="24"/>
      <c r="AH28" s="24"/>
      <c r="AI28" s="24"/>
      <c r="AJ28" s="24">
        <v>0</v>
      </c>
      <c r="AK28" s="24">
        <v>0</v>
      </c>
      <c r="AL28" s="24"/>
      <c r="AM28" s="24"/>
      <c r="AN28" s="24"/>
      <c r="AO28" s="24"/>
      <c r="AP28" s="24">
        <v>0</v>
      </c>
      <c r="AQ28" s="24">
        <v>0</v>
      </c>
      <c r="AR28" s="24"/>
      <c r="AS28" s="24"/>
      <c r="AT28" s="24"/>
      <c r="AU28" s="24"/>
      <c r="AV28" s="24">
        <v>0</v>
      </c>
      <c r="AW28" s="24">
        <v>0</v>
      </c>
      <c r="AX28" s="24"/>
      <c r="AY28" s="24"/>
      <c r="AZ28" s="24"/>
      <c r="BA28" s="24"/>
      <c r="BB28" s="24">
        <v>0</v>
      </c>
      <c r="BC28" s="24">
        <v>0</v>
      </c>
      <c r="BD28" s="24"/>
      <c r="BE28" s="24"/>
      <c r="BF28" s="24"/>
      <c r="BG28" s="24"/>
      <c r="BH28" s="24">
        <v>0</v>
      </c>
      <c r="BI28" s="24">
        <v>0</v>
      </c>
      <c r="BJ28" s="24"/>
      <c r="BK28" s="24"/>
      <c r="BL28" s="24"/>
      <c r="BM28" s="24"/>
      <c r="BN28" s="24"/>
      <c r="BO28" s="24">
        <v>12110.5</v>
      </c>
      <c r="BP28" s="24">
        <v>0</v>
      </c>
      <c r="BQ28" s="24"/>
      <c r="BR28" s="24"/>
      <c r="BS28" s="24"/>
      <c r="BT28" s="24"/>
      <c r="BU28" s="24"/>
      <c r="BV28" s="24"/>
      <c r="BW28" s="24"/>
      <c r="BX28" s="24"/>
      <c r="BY28" s="24">
        <f t="shared" si="18"/>
        <v>12110.5</v>
      </c>
      <c r="BZ28" s="24">
        <f t="shared" si="24"/>
        <v>0</v>
      </c>
      <c r="CA28" s="24">
        <f t="shared" si="19"/>
        <v>0</v>
      </c>
      <c r="CB28" s="24">
        <f t="shared" ref="CB28:CB29" si="28">CA28*100/BY28</f>
        <v>0</v>
      </c>
      <c r="CC28" s="24"/>
      <c r="CD28" s="24">
        <f t="shared" si="20"/>
        <v>12110.5</v>
      </c>
      <c r="CE28" s="24">
        <f t="shared" si="21"/>
        <v>0</v>
      </c>
      <c r="CF28" s="24"/>
      <c r="CG28" s="4"/>
      <c r="CH28" s="4"/>
      <c r="CI28" s="24"/>
      <c r="CJ28" s="4"/>
      <c r="CK28" s="43"/>
      <c r="CL28" s="26"/>
      <c r="CM28" s="9"/>
      <c r="CN28" s="10"/>
      <c r="CO28" s="11"/>
      <c r="CP28" s="11"/>
    </row>
    <row r="29" spans="1:94" ht="124.5" hidden="1" customHeight="1" x14ac:dyDescent="0.85">
      <c r="A29" s="1"/>
      <c r="B29" s="1">
        <f t="shared" ref="B29" si="29">B28+1</f>
        <v>12</v>
      </c>
      <c r="C29" s="191" t="s">
        <v>169</v>
      </c>
      <c r="D29" s="24">
        <v>0</v>
      </c>
      <c r="E29" s="24">
        <v>0</v>
      </c>
      <c r="F29" s="24">
        <v>0</v>
      </c>
      <c r="G29" s="24">
        <v>0</v>
      </c>
      <c r="H29" s="24"/>
      <c r="I29" s="24"/>
      <c r="J29" s="24"/>
      <c r="K29" s="24"/>
      <c r="L29" s="24">
        <v>0</v>
      </c>
      <c r="M29" s="24">
        <v>0</v>
      </c>
      <c r="N29" s="24"/>
      <c r="O29" s="24"/>
      <c r="P29" s="24"/>
      <c r="Q29" s="24"/>
      <c r="R29" s="24">
        <v>0</v>
      </c>
      <c r="S29" s="24">
        <v>0</v>
      </c>
      <c r="T29" s="24"/>
      <c r="U29" s="24"/>
      <c r="V29" s="24"/>
      <c r="W29" s="24"/>
      <c r="X29" s="24">
        <v>0</v>
      </c>
      <c r="Y29" s="24">
        <v>0</v>
      </c>
      <c r="Z29" s="24"/>
      <c r="AA29" s="24"/>
      <c r="AB29" s="24"/>
      <c r="AC29" s="24"/>
      <c r="AD29" s="24">
        <v>0</v>
      </c>
      <c r="AE29" s="24">
        <v>0</v>
      </c>
      <c r="AF29" s="24"/>
      <c r="AG29" s="24"/>
      <c r="AH29" s="24"/>
      <c r="AI29" s="24"/>
      <c r="AJ29" s="24">
        <v>0</v>
      </c>
      <c r="AK29" s="24"/>
      <c r="AL29" s="24"/>
      <c r="AM29" s="24"/>
      <c r="AN29" s="24"/>
      <c r="AO29" s="24"/>
      <c r="AP29" s="24">
        <v>0</v>
      </c>
      <c r="AQ29" s="24">
        <v>0</v>
      </c>
      <c r="AR29" s="24"/>
      <c r="AS29" s="24"/>
      <c r="AT29" s="24"/>
      <c r="AU29" s="24"/>
      <c r="AV29" s="24">
        <v>0</v>
      </c>
      <c r="AW29" s="24">
        <v>0</v>
      </c>
      <c r="AX29" s="24"/>
      <c r="AY29" s="24"/>
      <c r="AZ29" s="24"/>
      <c r="BA29" s="24"/>
      <c r="BB29" s="24">
        <v>0</v>
      </c>
      <c r="BC29" s="24">
        <v>0</v>
      </c>
      <c r="BD29" s="24"/>
      <c r="BE29" s="24"/>
      <c r="BF29" s="24"/>
      <c r="BG29" s="24"/>
      <c r="BH29" s="24">
        <v>0</v>
      </c>
      <c r="BI29" s="24">
        <v>0</v>
      </c>
      <c r="BJ29" s="24"/>
      <c r="BK29" s="24"/>
      <c r="BL29" s="24"/>
      <c r="BM29" s="24"/>
      <c r="BN29" s="24"/>
      <c r="BO29" s="24">
        <v>3212937</v>
      </c>
      <c r="BP29" s="24">
        <v>0</v>
      </c>
      <c r="BQ29" s="24"/>
      <c r="BR29" s="24"/>
      <c r="BS29" s="24"/>
      <c r="BT29" s="24"/>
      <c r="BU29" s="24"/>
      <c r="BV29" s="24"/>
      <c r="BW29" s="24"/>
      <c r="BX29" s="24"/>
      <c r="BY29" s="24">
        <f t="shared" si="18"/>
        <v>3212937</v>
      </c>
      <c r="BZ29" s="24">
        <f t="shared" si="24"/>
        <v>0</v>
      </c>
      <c r="CA29" s="24">
        <f t="shared" si="19"/>
        <v>0</v>
      </c>
      <c r="CB29" s="24">
        <f t="shared" si="28"/>
        <v>0</v>
      </c>
      <c r="CC29" s="24"/>
      <c r="CD29" s="24">
        <f t="shared" si="20"/>
        <v>3212937</v>
      </c>
      <c r="CE29" s="24">
        <f t="shared" si="21"/>
        <v>0</v>
      </c>
      <c r="CF29" s="24">
        <v>0</v>
      </c>
      <c r="CG29" s="4"/>
      <c r="CH29" s="4">
        <v>3049693</v>
      </c>
      <c r="CI29" s="24"/>
      <c r="CJ29" s="4"/>
      <c r="CK29" s="43"/>
      <c r="CL29" s="26"/>
      <c r="CM29" s="9"/>
      <c r="CN29" s="10"/>
      <c r="CO29" s="11"/>
      <c r="CP29" s="11"/>
    </row>
    <row r="30" spans="1:94" s="47" customFormat="1" ht="158.25" hidden="1" customHeight="1" x14ac:dyDescent="0.85">
      <c r="A30" s="1">
        <f>A27+1</f>
        <v>11</v>
      </c>
      <c r="B30" s="1">
        <f t="shared" ref="B30" si="30">B29+1</f>
        <v>13</v>
      </c>
      <c r="C30" s="111" t="s">
        <v>102</v>
      </c>
      <c r="D30" s="24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  <c r="AJ30" s="33">
        <v>0</v>
      </c>
      <c r="AK30" s="33">
        <v>0</v>
      </c>
      <c r="AL30" s="33">
        <v>0</v>
      </c>
      <c r="AM30" s="33">
        <v>0</v>
      </c>
      <c r="AN30" s="33">
        <v>0</v>
      </c>
      <c r="AO30" s="33">
        <v>0</v>
      </c>
      <c r="AP30" s="33">
        <v>0</v>
      </c>
      <c r="AQ30" s="33">
        <v>0</v>
      </c>
      <c r="AR30" s="33">
        <v>0</v>
      </c>
      <c r="AS30" s="33">
        <v>0</v>
      </c>
      <c r="AT30" s="33">
        <v>0</v>
      </c>
      <c r="AU30" s="33">
        <v>0</v>
      </c>
      <c r="AV30" s="33">
        <v>0</v>
      </c>
      <c r="AW30" s="33">
        <v>0</v>
      </c>
      <c r="AX30" s="33">
        <v>0</v>
      </c>
      <c r="AY30" s="33">
        <v>0</v>
      </c>
      <c r="AZ30" s="33">
        <v>0</v>
      </c>
      <c r="BA30" s="33">
        <v>0</v>
      </c>
      <c r="BB30" s="33">
        <v>0</v>
      </c>
      <c r="BC30" s="33">
        <v>0</v>
      </c>
      <c r="BD30" s="33">
        <v>0</v>
      </c>
      <c r="BE30" s="33">
        <v>0</v>
      </c>
      <c r="BF30" s="33">
        <v>0</v>
      </c>
      <c r="BG30" s="33">
        <v>0</v>
      </c>
      <c r="BH30" s="33">
        <f>345410+18180</f>
        <v>363590</v>
      </c>
      <c r="BI30" s="33">
        <v>0</v>
      </c>
      <c r="BJ30" s="33"/>
      <c r="BK30" s="33"/>
      <c r="BL30" s="32">
        <v>0</v>
      </c>
      <c r="BM30" s="33">
        <v>0</v>
      </c>
      <c r="BN30" s="30">
        <f>BM30-BL30</f>
        <v>0</v>
      </c>
      <c r="BO30" s="24">
        <v>0</v>
      </c>
      <c r="BP30" s="24"/>
      <c r="BQ30" s="30">
        <v>345410</v>
      </c>
      <c r="BR30" s="30"/>
      <c r="BS30" s="32">
        <v>18180</v>
      </c>
      <c r="BT30" s="33">
        <v>0</v>
      </c>
      <c r="BU30" s="24">
        <f t="shared" si="14"/>
        <v>345410</v>
      </c>
      <c r="BV30" s="24">
        <f t="shared" si="15"/>
        <v>0</v>
      </c>
      <c r="BW30" s="24">
        <f t="shared" si="16"/>
        <v>18180</v>
      </c>
      <c r="BX30" s="32">
        <f t="shared" si="17"/>
        <v>0</v>
      </c>
      <c r="BY30" s="24">
        <f t="shared" si="18"/>
        <v>363590</v>
      </c>
      <c r="BZ30" s="24">
        <f t="shared" si="24"/>
        <v>0</v>
      </c>
      <c r="CA30" s="24">
        <f t="shared" si="19"/>
        <v>0</v>
      </c>
      <c r="CB30" s="24">
        <f t="shared" si="26"/>
        <v>0</v>
      </c>
      <c r="CC30" s="24"/>
      <c r="CD30" s="24">
        <f t="shared" si="20"/>
        <v>363590</v>
      </c>
      <c r="CE30" s="33">
        <f t="shared" si="21"/>
        <v>0</v>
      </c>
      <c r="CF30" s="24">
        <v>0</v>
      </c>
      <c r="CG30" s="42"/>
      <c r="CH30" s="42">
        <v>363590</v>
      </c>
      <c r="CI30" s="33">
        <v>0</v>
      </c>
      <c r="CJ30" s="4">
        <f>BV30+CF30+CI30</f>
        <v>0</v>
      </c>
      <c r="CK30" s="43"/>
      <c r="CL30" s="26">
        <f t="shared" si="23"/>
        <v>363590</v>
      </c>
      <c r="CM30" s="19" t="s">
        <v>92</v>
      </c>
      <c r="CN30" s="45"/>
      <c r="CO30" s="46"/>
      <c r="CP30" s="46"/>
    </row>
    <row r="31" spans="1:94" ht="147" hidden="1" customHeight="1" x14ac:dyDescent="0.85">
      <c r="A31" s="135"/>
      <c r="B31" s="4"/>
      <c r="C31" s="193" t="s">
        <v>109</v>
      </c>
      <c r="D31" s="193">
        <f>SUM(D32:D36)</f>
        <v>0</v>
      </c>
      <c r="E31" s="193">
        <f t="shared" ref="E31:BP31" si="31">SUM(E32:E36)</f>
        <v>0</v>
      </c>
      <c r="F31" s="4">
        <f t="shared" si="31"/>
        <v>0</v>
      </c>
      <c r="G31" s="4">
        <f t="shared" si="31"/>
        <v>0</v>
      </c>
      <c r="H31" s="134">
        <f t="shared" si="31"/>
        <v>0</v>
      </c>
      <c r="I31" s="134">
        <f t="shared" si="31"/>
        <v>0</v>
      </c>
      <c r="J31" s="134">
        <f t="shared" si="31"/>
        <v>0</v>
      </c>
      <c r="K31" s="134">
        <f t="shared" si="31"/>
        <v>0</v>
      </c>
      <c r="L31" s="193">
        <f t="shared" si="31"/>
        <v>0</v>
      </c>
      <c r="M31" s="4">
        <f t="shared" si="31"/>
        <v>0</v>
      </c>
      <c r="N31" s="134">
        <f t="shared" si="31"/>
        <v>0</v>
      </c>
      <c r="O31" s="134">
        <f t="shared" si="31"/>
        <v>0</v>
      </c>
      <c r="P31" s="134">
        <f t="shared" si="31"/>
        <v>0</v>
      </c>
      <c r="Q31" s="134">
        <f t="shared" si="31"/>
        <v>0</v>
      </c>
      <c r="R31" s="193">
        <f t="shared" si="31"/>
        <v>0</v>
      </c>
      <c r="S31" s="4">
        <f t="shared" si="31"/>
        <v>0</v>
      </c>
      <c r="T31" s="134">
        <f t="shared" si="31"/>
        <v>0</v>
      </c>
      <c r="U31" s="134">
        <f t="shared" si="31"/>
        <v>0</v>
      </c>
      <c r="V31" s="134">
        <f t="shared" si="31"/>
        <v>0</v>
      </c>
      <c r="W31" s="134">
        <f t="shared" si="31"/>
        <v>0</v>
      </c>
      <c r="X31" s="193">
        <f t="shared" si="31"/>
        <v>0</v>
      </c>
      <c r="Y31" s="4">
        <f t="shared" si="31"/>
        <v>0</v>
      </c>
      <c r="Z31" s="134">
        <f t="shared" si="31"/>
        <v>0</v>
      </c>
      <c r="AA31" s="134">
        <f t="shared" si="31"/>
        <v>0</v>
      </c>
      <c r="AB31" s="134">
        <f t="shared" si="31"/>
        <v>0</v>
      </c>
      <c r="AC31" s="134">
        <f t="shared" si="31"/>
        <v>0</v>
      </c>
      <c r="AD31" s="193">
        <f t="shared" si="31"/>
        <v>0</v>
      </c>
      <c r="AE31" s="4">
        <f t="shared" si="31"/>
        <v>0</v>
      </c>
      <c r="AF31" s="134">
        <f t="shared" si="31"/>
        <v>0</v>
      </c>
      <c r="AG31" s="134">
        <f t="shared" si="31"/>
        <v>0</v>
      </c>
      <c r="AH31" s="134">
        <f t="shared" si="31"/>
        <v>0</v>
      </c>
      <c r="AI31" s="134">
        <f t="shared" si="31"/>
        <v>0</v>
      </c>
      <c r="AJ31" s="193">
        <f t="shared" si="31"/>
        <v>0</v>
      </c>
      <c r="AK31" s="4">
        <f t="shared" si="31"/>
        <v>0</v>
      </c>
      <c r="AL31" s="134">
        <f t="shared" si="31"/>
        <v>0</v>
      </c>
      <c r="AM31" s="134">
        <f t="shared" si="31"/>
        <v>0</v>
      </c>
      <c r="AN31" s="134">
        <f t="shared" si="31"/>
        <v>0</v>
      </c>
      <c r="AO31" s="134">
        <f t="shared" si="31"/>
        <v>0</v>
      </c>
      <c r="AP31" s="193">
        <f t="shared" si="31"/>
        <v>0</v>
      </c>
      <c r="AQ31" s="4">
        <f t="shared" si="31"/>
        <v>0</v>
      </c>
      <c r="AR31" s="134">
        <f t="shared" si="31"/>
        <v>0</v>
      </c>
      <c r="AS31" s="134">
        <f t="shared" si="31"/>
        <v>0</v>
      </c>
      <c r="AT31" s="134">
        <f t="shared" si="31"/>
        <v>0</v>
      </c>
      <c r="AU31" s="134">
        <f t="shared" si="31"/>
        <v>0</v>
      </c>
      <c r="AV31" s="193">
        <f t="shared" si="31"/>
        <v>0</v>
      </c>
      <c r="AW31" s="4">
        <f t="shared" si="31"/>
        <v>0</v>
      </c>
      <c r="AX31" s="134">
        <f t="shared" si="31"/>
        <v>0</v>
      </c>
      <c r="AY31" s="134">
        <f t="shared" si="31"/>
        <v>0</v>
      </c>
      <c r="AZ31" s="134">
        <f t="shared" si="31"/>
        <v>0</v>
      </c>
      <c r="BA31" s="134">
        <f t="shared" si="31"/>
        <v>0</v>
      </c>
      <c r="BB31" s="193">
        <f t="shared" si="31"/>
        <v>0</v>
      </c>
      <c r="BC31" s="4">
        <f t="shared" si="31"/>
        <v>0</v>
      </c>
      <c r="BD31" s="134">
        <f t="shared" si="31"/>
        <v>0</v>
      </c>
      <c r="BE31" s="134">
        <f t="shared" si="31"/>
        <v>0</v>
      </c>
      <c r="BF31" s="134">
        <f t="shared" si="31"/>
        <v>0</v>
      </c>
      <c r="BG31" s="134">
        <f t="shared" si="31"/>
        <v>0</v>
      </c>
      <c r="BH31" s="193">
        <f t="shared" si="31"/>
        <v>0</v>
      </c>
      <c r="BI31" s="4">
        <f t="shared" si="31"/>
        <v>0</v>
      </c>
      <c r="BJ31" s="134">
        <f t="shared" si="31"/>
        <v>0</v>
      </c>
      <c r="BK31" s="134">
        <f t="shared" si="31"/>
        <v>0</v>
      </c>
      <c r="BL31" s="134">
        <f t="shared" si="31"/>
        <v>0</v>
      </c>
      <c r="BM31" s="134">
        <f t="shared" si="31"/>
        <v>0</v>
      </c>
      <c r="BN31" s="134">
        <f t="shared" si="31"/>
        <v>0</v>
      </c>
      <c r="BO31" s="193">
        <f t="shared" si="31"/>
        <v>1568160</v>
      </c>
      <c r="BP31" s="4">
        <f t="shared" si="31"/>
        <v>0</v>
      </c>
      <c r="BQ31" s="134">
        <f t="shared" ref="BQ31:CI31" si="32">SUM(BQ32:BQ36)</f>
        <v>1489750</v>
      </c>
      <c r="BR31" s="134">
        <f t="shared" si="32"/>
        <v>0</v>
      </c>
      <c r="BS31" s="134">
        <f t="shared" si="32"/>
        <v>78410</v>
      </c>
      <c r="BT31" s="134">
        <f t="shared" si="32"/>
        <v>0</v>
      </c>
      <c r="BU31" s="134">
        <f t="shared" si="32"/>
        <v>1489750</v>
      </c>
      <c r="BV31" s="134">
        <f t="shared" si="32"/>
        <v>0</v>
      </c>
      <c r="BW31" s="134">
        <f t="shared" si="32"/>
        <v>78410</v>
      </c>
      <c r="BX31" s="134">
        <f t="shared" si="32"/>
        <v>0</v>
      </c>
      <c r="BY31" s="193">
        <f t="shared" si="32"/>
        <v>1568160</v>
      </c>
      <c r="BZ31" s="200">
        <f>SUM(BZ32:BZ36)</f>
        <v>0</v>
      </c>
      <c r="CA31" s="169">
        <f t="shared" si="32"/>
        <v>0</v>
      </c>
      <c r="CB31" s="170">
        <v>0</v>
      </c>
      <c r="CC31" s="170">
        <f>CA31/BY31*100</f>
        <v>0</v>
      </c>
      <c r="CD31" s="193">
        <f t="shared" si="32"/>
        <v>1568160</v>
      </c>
      <c r="CE31" s="4">
        <f t="shared" si="32"/>
        <v>0</v>
      </c>
      <c r="CF31" s="4">
        <f t="shared" si="32"/>
        <v>0</v>
      </c>
      <c r="CG31" s="134">
        <f t="shared" si="32"/>
        <v>0</v>
      </c>
      <c r="CH31" s="134">
        <f t="shared" si="32"/>
        <v>1568160</v>
      </c>
      <c r="CI31" s="4">
        <f t="shared" si="32"/>
        <v>0</v>
      </c>
      <c r="CJ31" s="4">
        <f t="shared" ref="CJ31:CJ36" si="33">BV31+CF31+CI31</f>
        <v>0</v>
      </c>
      <c r="CK31" s="4"/>
      <c r="CL31" s="25">
        <f t="shared" si="23"/>
        <v>1568160</v>
      </c>
      <c r="CM31" s="19" t="s">
        <v>93</v>
      </c>
      <c r="CN31" s="10"/>
      <c r="CO31" s="11"/>
      <c r="CP31" s="11"/>
    </row>
    <row r="32" spans="1:94" s="47" customFormat="1" ht="195.75" hidden="1" customHeight="1" x14ac:dyDescent="0.85">
      <c r="A32" s="1"/>
      <c r="B32" s="192">
        <f>B30+1</f>
        <v>14</v>
      </c>
      <c r="C32" s="112" t="s">
        <v>110</v>
      </c>
      <c r="D32" s="24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v>0</v>
      </c>
      <c r="AE32" s="33">
        <v>0</v>
      </c>
      <c r="AF32" s="33">
        <v>0</v>
      </c>
      <c r="AG32" s="33">
        <v>0</v>
      </c>
      <c r="AH32" s="33">
        <v>0</v>
      </c>
      <c r="AI32" s="33">
        <v>0</v>
      </c>
      <c r="AJ32" s="33">
        <v>0</v>
      </c>
      <c r="AK32" s="33">
        <v>0</v>
      </c>
      <c r="AL32" s="33">
        <v>0</v>
      </c>
      <c r="AM32" s="33">
        <v>0</v>
      </c>
      <c r="AN32" s="33">
        <v>0</v>
      </c>
      <c r="AO32" s="33">
        <v>0</v>
      </c>
      <c r="AP32" s="33">
        <v>0</v>
      </c>
      <c r="AQ32" s="33">
        <v>0</v>
      </c>
      <c r="AR32" s="33">
        <v>0</v>
      </c>
      <c r="AS32" s="33">
        <v>0</v>
      </c>
      <c r="AT32" s="33">
        <v>0</v>
      </c>
      <c r="AU32" s="33">
        <v>0</v>
      </c>
      <c r="AV32" s="33">
        <v>0</v>
      </c>
      <c r="AW32" s="33">
        <v>0</v>
      </c>
      <c r="AX32" s="33">
        <v>0</v>
      </c>
      <c r="AY32" s="33">
        <v>0</v>
      </c>
      <c r="AZ32" s="33">
        <v>0</v>
      </c>
      <c r="BA32" s="33">
        <v>0</v>
      </c>
      <c r="BB32" s="33">
        <v>0</v>
      </c>
      <c r="BC32" s="33">
        <v>0</v>
      </c>
      <c r="BD32" s="33">
        <v>0</v>
      </c>
      <c r="BE32" s="33">
        <v>0</v>
      </c>
      <c r="BF32" s="33">
        <v>0</v>
      </c>
      <c r="BG32" s="33">
        <v>0</v>
      </c>
      <c r="BH32" s="33">
        <v>0</v>
      </c>
      <c r="BI32" s="33">
        <v>0</v>
      </c>
      <c r="BJ32" s="33"/>
      <c r="BK32" s="33"/>
      <c r="BL32" s="32"/>
      <c r="BM32" s="33"/>
      <c r="BN32" s="30"/>
      <c r="BO32" s="60">
        <v>474000</v>
      </c>
      <c r="BP32" s="60">
        <v>0</v>
      </c>
      <c r="BQ32" s="60">
        <v>450300</v>
      </c>
      <c r="BR32" s="55">
        <v>0</v>
      </c>
      <c r="BS32" s="60">
        <v>23700</v>
      </c>
      <c r="BT32" s="33">
        <v>0</v>
      </c>
      <c r="BU32" s="24">
        <f t="shared" ref="BU32:BX36" si="34">H32+N32+T32+Z32+AF32+AL32+AR32+AX32+BD32+BJ32+BQ32</f>
        <v>450300</v>
      </c>
      <c r="BV32" s="24">
        <f t="shared" si="34"/>
        <v>0</v>
      </c>
      <c r="BW32" s="24">
        <f t="shared" si="34"/>
        <v>23700</v>
      </c>
      <c r="BX32" s="32">
        <f t="shared" si="34"/>
        <v>0</v>
      </c>
      <c r="BY32" s="24">
        <f t="shared" ref="BY32:BY36" si="35">F32+L32+R32+X32+AD32+AJ32+AP32+AV32+BB32+BH32+BO32</f>
        <v>474000</v>
      </c>
      <c r="BZ32" s="24">
        <f>F32+L32+R32</f>
        <v>0</v>
      </c>
      <c r="CA32" s="24">
        <f>G32+M32+S32+Y32+AE32+AK32+AQ32+AW32+BC32+BI32+BP32</f>
        <v>0</v>
      </c>
      <c r="CB32" s="24">
        <f>CA32*100/BY32</f>
        <v>0</v>
      </c>
      <c r="CC32" s="24"/>
      <c r="CD32" s="24">
        <f>D32+BY32</f>
        <v>474000</v>
      </c>
      <c r="CE32" s="33">
        <f>E32+CA32</f>
        <v>0</v>
      </c>
      <c r="CF32" s="24">
        <v>0</v>
      </c>
      <c r="CG32" s="42" t="s">
        <v>91</v>
      </c>
      <c r="CH32" s="42">
        <v>474000</v>
      </c>
      <c r="CI32" s="33"/>
      <c r="CJ32" s="4">
        <f>BV32+CF32+CI32</f>
        <v>0</v>
      </c>
      <c r="CK32" s="43"/>
      <c r="CL32" s="26">
        <f t="shared" si="23"/>
        <v>474000</v>
      </c>
      <c r="CM32" s="19"/>
      <c r="CN32" s="45"/>
      <c r="CO32" s="46"/>
      <c r="CP32" s="46"/>
    </row>
    <row r="33" spans="1:94" s="47" customFormat="1" ht="203.25" hidden="1" customHeight="1" x14ac:dyDescent="0.85">
      <c r="A33" s="1"/>
      <c r="B33" s="54">
        <f>B32+1</f>
        <v>15</v>
      </c>
      <c r="C33" s="112" t="s">
        <v>43</v>
      </c>
      <c r="D33" s="24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/>
      <c r="O33" s="33"/>
      <c r="P33" s="33"/>
      <c r="Q33" s="33"/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3">
        <v>0</v>
      </c>
      <c r="AE33" s="33">
        <v>0</v>
      </c>
      <c r="AF33" s="33">
        <v>0</v>
      </c>
      <c r="AG33" s="33">
        <v>0</v>
      </c>
      <c r="AH33" s="33">
        <v>0</v>
      </c>
      <c r="AI33" s="33">
        <v>0</v>
      </c>
      <c r="AJ33" s="33">
        <v>0</v>
      </c>
      <c r="AK33" s="33">
        <v>0</v>
      </c>
      <c r="AL33" s="33">
        <v>0</v>
      </c>
      <c r="AM33" s="33">
        <v>0</v>
      </c>
      <c r="AN33" s="33">
        <v>0</v>
      </c>
      <c r="AO33" s="33">
        <v>0</v>
      </c>
      <c r="AP33" s="33">
        <v>0</v>
      </c>
      <c r="AQ33" s="33">
        <v>0</v>
      </c>
      <c r="AR33" s="33">
        <v>0</v>
      </c>
      <c r="AS33" s="33">
        <v>0</v>
      </c>
      <c r="AT33" s="33">
        <v>0</v>
      </c>
      <c r="AU33" s="33">
        <v>0</v>
      </c>
      <c r="AV33" s="33">
        <v>0</v>
      </c>
      <c r="AW33" s="33">
        <v>0</v>
      </c>
      <c r="AX33" s="33">
        <v>0</v>
      </c>
      <c r="AY33" s="33">
        <v>0</v>
      </c>
      <c r="AZ33" s="33">
        <v>0</v>
      </c>
      <c r="BA33" s="33">
        <v>0</v>
      </c>
      <c r="BB33" s="33">
        <v>0</v>
      </c>
      <c r="BC33" s="33">
        <v>0</v>
      </c>
      <c r="BD33" s="33">
        <v>0</v>
      </c>
      <c r="BE33" s="33">
        <v>0</v>
      </c>
      <c r="BF33" s="33">
        <v>0</v>
      </c>
      <c r="BG33" s="33">
        <v>0</v>
      </c>
      <c r="BH33" s="33">
        <v>0</v>
      </c>
      <c r="BI33" s="33">
        <v>0</v>
      </c>
      <c r="BJ33" s="33"/>
      <c r="BK33" s="33"/>
      <c r="BL33" s="32"/>
      <c r="BM33" s="33"/>
      <c r="BN33" s="30"/>
      <c r="BO33" s="60">
        <f>570000+30000</f>
        <v>600000</v>
      </c>
      <c r="BP33" s="60">
        <v>0</v>
      </c>
      <c r="BQ33" s="60">
        <v>570000</v>
      </c>
      <c r="BR33" s="56">
        <v>0</v>
      </c>
      <c r="BS33" s="60">
        <v>30000</v>
      </c>
      <c r="BT33" s="33">
        <v>0</v>
      </c>
      <c r="BU33" s="24">
        <f t="shared" si="34"/>
        <v>570000</v>
      </c>
      <c r="BV33" s="24">
        <f t="shared" si="34"/>
        <v>0</v>
      </c>
      <c r="BW33" s="24">
        <f t="shared" si="34"/>
        <v>30000</v>
      </c>
      <c r="BX33" s="32">
        <f t="shared" si="34"/>
        <v>0</v>
      </c>
      <c r="BY33" s="24">
        <f t="shared" si="35"/>
        <v>600000</v>
      </c>
      <c r="BZ33" s="24">
        <f t="shared" ref="BZ33:BZ36" si="36">F33+L33+R33</f>
        <v>0</v>
      </c>
      <c r="CA33" s="24">
        <f>G33+M33+S33+Y33+AE33+AK33+AQ33+AW33+BC33+BI33+BP33</f>
        <v>0</v>
      </c>
      <c r="CB33" s="24">
        <f t="shared" si="26"/>
        <v>0</v>
      </c>
      <c r="CC33" s="24"/>
      <c r="CD33" s="24">
        <f>D33+BY33</f>
        <v>600000</v>
      </c>
      <c r="CE33" s="33">
        <f>E33+CA33</f>
        <v>0</v>
      </c>
      <c r="CF33" s="24">
        <v>0</v>
      </c>
      <c r="CG33" s="42" t="s">
        <v>91</v>
      </c>
      <c r="CH33" s="42">
        <v>600000</v>
      </c>
      <c r="CI33" s="33"/>
      <c r="CJ33" s="4">
        <f t="shared" si="33"/>
        <v>0</v>
      </c>
      <c r="CK33" s="43"/>
      <c r="CL33" s="26">
        <f t="shared" si="23"/>
        <v>600000</v>
      </c>
      <c r="CM33" s="19"/>
      <c r="CN33" s="45"/>
      <c r="CO33" s="46"/>
      <c r="CP33" s="46"/>
    </row>
    <row r="34" spans="1:94" s="47" customFormat="1" ht="222" hidden="1" customHeight="1" x14ac:dyDescent="0.85">
      <c r="A34" s="1"/>
      <c r="B34" s="54">
        <f>B33+1</f>
        <v>16</v>
      </c>
      <c r="C34" s="112" t="s">
        <v>111</v>
      </c>
      <c r="D34" s="24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/>
      <c r="O34" s="33"/>
      <c r="P34" s="33"/>
      <c r="Q34" s="33"/>
      <c r="R34" s="33">
        <v>0</v>
      </c>
      <c r="S34" s="33">
        <v>0</v>
      </c>
      <c r="T34" s="33">
        <v>0</v>
      </c>
      <c r="U34" s="33">
        <v>0</v>
      </c>
      <c r="V34" s="33">
        <v>0</v>
      </c>
      <c r="W34" s="33">
        <v>0</v>
      </c>
      <c r="X34" s="33">
        <v>0</v>
      </c>
      <c r="Y34" s="33">
        <v>0</v>
      </c>
      <c r="Z34" s="33">
        <v>0</v>
      </c>
      <c r="AA34" s="33">
        <v>0</v>
      </c>
      <c r="AB34" s="33">
        <v>0</v>
      </c>
      <c r="AC34" s="33">
        <v>0</v>
      </c>
      <c r="AD34" s="33">
        <v>0</v>
      </c>
      <c r="AE34" s="33">
        <v>0</v>
      </c>
      <c r="AF34" s="33">
        <v>0</v>
      </c>
      <c r="AG34" s="33">
        <v>0</v>
      </c>
      <c r="AH34" s="33">
        <v>0</v>
      </c>
      <c r="AI34" s="33">
        <v>0</v>
      </c>
      <c r="AJ34" s="33">
        <v>0</v>
      </c>
      <c r="AK34" s="33">
        <v>0</v>
      </c>
      <c r="AL34" s="33">
        <v>0</v>
      </c>
      <c r="AM34" s="33">
        <v>0</v>
      </c>
      <c r="AN34" s="33">
        <v>0</v>
      </c>
      <c r="AO34" s="33">
        <v>0</v>
      </c>
      <c r="AP34" s="33">
        <v>0</v>
      </c>
      <c r="AQ34" s="33">
        <v>0</v>
      </c>
      <c r="AR34" s="33">
        <v>0</v>
      </c>
      <c r="AS34" s="33">
        <v>0</v>
      </c>
      <c r="AT34" s="33">
        <v>0</v>
      </c>
      <c r="AU34" s="33">
        <v>0</v>
      </c>
      <c r="AV34" s="33">
        <v>0</v>
      </c>
      <c r="AW34" s="33">
        <v>0</v>
      </c>
      <c r="AX34" s="33">
        <v>0</v>
      </c>
      <c r="AY34" s="33">
        <v>0</v>
      </c>
      <c r="AZ34" s="33">
        <v>0</v>
      </c>
      <c r="BA34" s="33">
        <v>0</v>
      </c>
      <c r="BB34" s="33">
        <v>0</v>
      </c>
      <c r="BC34" s="33">
        <v>0</v>
      </c>
      <c r="BD34" s="33">
        <v>0</v>
      </c>
      <c r="BE34" s="33">
        <v>0</v>
      </c>
      <c r="BF34" s="33">
        <v>0</v>
      </c>
      <c r="BG34" s="33">
        <v>0</v>
      </c>
      <c r="BH34" s="33">
        <v>0</v>
      </c>
      <c r="BI34" s="33">
        <v>0</v>
      </c>
      <c r="BJ34" s="33"/>
      <c r="BK34" s="33"/>
      <c r="BL34" s="32"/>
      <c r="BM34" s="33"/>
      <c r="BN34" s="30"/>
      <c r="BO34" s="60">
        <f>162450+8550</f>
        <v>171000</v>
      </c>
      <c r="BP34" s="60">
        <v>0</v>
      </c>
      <c r="BQ34" s="60">
        <v>162450</v>
      </c>
      <c r="BR34" s="56">
        <v>0</v>
      </c>
      <c r="BS34" s="60">
        <v>8550</v>
      </c>
      <c r="BT34" s="33">
        <v>0</v>
      </c>
      <c r="BU34" s="24">
        <f t="shared" si="34"/>
        <v>162450</v>
      </c>
      <c r="BV34" s="24">
        <f t="shared" si="34"/>
        <v>0</v>
      </c>
      <c r="BW34" s="24">
        <f t="shared" si="34"/>
        <v>8550</v>
      </c>
      <c r="BX34" s="32">
        <f t="shared" si="34"/>
        <v>0</v>
      </c>
      <c r="BY34" s="24">
        <f t="shared" si="35"/>
        <v>171000</v>
      </c>
      <c r="BZ34" s="24">
        <f t="shared" si="36"/>
        <v>0</v>
      </c>
      <c r="CA34" s="24">
        <f>G34+M34+S34+Y34+AE34+AK34+AQ34+AW34+BC34+BI34+BP34</f>
        <v>0</v>
      </c>
      <c r="CB34" s="24">
        <f t="shared" si="26"/>
        <v>0</v>
      </c>
      <c r="CC34" s="24"/>
      <c r="CD34" s="24">
        <f>D34+BY34</f>
        <v>171000</v>
      </c>
      <c r="CE34" s="33">
        <f>E34+CA34</f>
        <v>0</v>
      </c>
      <c r="CF34" s="24">
        <v>0</v>
      </c>
      <c r="CG34" s="42" t="s">
        <v>91</v>
      </c>
      <c r="CH34" s="42">
        <v>171000</v>
      </c>
      <c r="CI34" s="33"/>
      <c r="CJ34" s="4">
        <f t="shared" si="33"/>
        <v>0</v>
      </c>
      <c r="CK34" s="43"/>
      <c r="CL34" s="26">
        <f t="shared" si="23"/>
        <v>171000</v>
      </c>
      <c r="CM34" s="19"/>
      <c r="CN34" s="45"/>
      <c r="CO34" s="46"/>
      <c r="CP34" s="46"/>
    </row>
    <row r="35" spans="1:94" s="47" customFormat="1" ht="222" hidden="1" customHeight="1" x14ac:dyDescent="0.85">
      <c r="A35" s="1"/>
      <c r="B35" s="54">
        <f>B34+1</f>
        <v>17</v>
      </c>
      <c r="C35" s="112" t="s">
        <v>112</v>
      </c>
      <c r="D35" s="24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/>
      <c r="O35" s="33"/>
      <c r="P35" s="33"/>
      <c r="Q35" s="33"/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0</v>
      </c>
      <c r="AE35" s="33">
        <v>0</v>
      </c>
      <c r="AF35" s="33">
        <v>0</v>
      </c>
      <c r="AG35" s="33">
        <v>0</v>
      </c>
      <c r="AH35" s="33">
        <v>0</v>
      </c>
      <c r="AI35" s="33">
        <v>0</v>
      </c>
      <c r="AJ35" s="33">
        <v>0</v>
      </c>
      <c r="AK35" s="33">
        <v>0</v>
      </c>
      <c r="AL35" s="33">
        <v>0</v>
      </c>
      <c r="AM35" s="33">
        <v>0</v>
      </c>
      <c r="AN35" s="33">
        <v>0</v>
      </c>
      <c r="AO35" s="33">
        <v>0</v>
      </c>
      <c r="AP35" s="33">
        <v>0</v>
      </c>
      <c r="AQ35" s="33">
        <v>0</v>
      </c>
      <c r="AR35" s="33">
        <v>0</v>
      </c>
      <c r="AS35" s="33">
        <v>0</v>
      </c>
      <c r="AT35" s="33">
        <v>0</v>
      </c>
      <c r="AU35" s="33">
        <v>0</v>
      </c>
      <c r="AV35" s="33">
        <v>0</v>
      </c>
      <c r="AW35" s="33">
        <v>0</v>
      </c>
      <c r="AX35" s="33">
        <v>0</v>
      </c>
      <c r="AY35" s="33">
        <v>0</v>
      </c>
      <c r="AZ35" s="33">
        <v>0</v>
      </c>
      <c r="BA35" s="33">
        <v>0</v>
      </c>
      <c r="BB35" s="33">
        <v>0</v>
      </c>
      <c r="BC35" s="33">
        <v>0</v>
      </c>
      <c r="BD35" s="33">
        <v>0</v>
      </c>
      <c r="BE35" s="33">
        <v>0</v>
      </c>
      <c r="BF35" s="33">
        <v>0</v>
      </c>
      <c r="BG35" s="33">
        <v>0</v>
      </c>
      <c r="BH35" s="33">
        <v>0</v>
      </c>
      <c r="BI35" s="33">
        <v>0</v>
      </c>
      <c r="BJ35" s="33"/>
      <c r="BK35" s="33"/>
      <c r="BL35" s="32"/>
      <c r="BM35" s="33"/>
      <c r="BN35" s="30"/>
      <c r="BO35" s="60">
        <f>183500+9660</f>
        <v>193160</v>
      </c>
      <c r="BP35" s="60">
        <v>0</v>
      </c>
      <c r="BQ35" s="60">
        <v>183500</v>
      </c>
      <c r="BR35" s="56">
        <v>0</v>
      </c>
      <c r="BS35" s="60">
        <v>9660</v>
      </c>
      <c r="BT35" s="33">
        <v>0</v>
      </c>
      <c r="BU35" s="24">
        <f t="shared" si="34"/>
        <v>183500</v>
      </c>
      <c r="BV35" s="24">
        <f t="shared" si="34"/>
        <v>0</v>
      </c>
      <c r="BW35" s="24">
        <f t="shared" si="34"/>
        <v>9660</v>
      </c>
      <c r="BX35" s="32">
        <f t="shared" si="34"/>
        <v>0</v>
      </c>
      <c r="BY35" s="24">
        <f t="shared" si="35"/>
        <v>193160</v>
      </c>
      <c r="BZ35" s="24">
        <f t="shared" si="36"/>
        <v>0</v>
      </c>
      <c r="CA35" s="24">
        <f>G35+M35+S35+Y35+AE35+AK35+AQ35+AW35+BC35+BI35+BP35</f>
        <v>0</v>
      </c>
      <c r="CB35" s="24">
        <f t="shared" si="26"/>
        <v>0</v>
      </c>
      <c r="CC35" s="24"/>
      <c r="CD35" s="24">
        <f>D35+BY35</f>
        <v>193160</v>
      </c>
      <c r="CE35" s="33">
        <f>E35+CA35</f>
        <v>0</v>
      </c>
      <c r="CF35" s="24">
        <v>0</v>
      </c>
      <c r="CG35" s="42" t="s">
        <v>91</v>
      </c>
      <c r="CH35" s="42">
        <v>193160</v>
      </c>
      <c r="CI35" s="33"/>
      <c r="CJ35" s="4">
        <f t="shared" si="33"/>
        <v>0</v>
      </c>
      <c r="CK35" s="43"/>
      <c r="CL35" s="26">
        <f t="shared" si="23"/>
        <v>193160</v>
      </c>
      <c r="CM35" s="19"/>
      <c r="CN35" s="45"/>
      <c r="CO35" s="46"/>
      <c r="CP35" s="46"/>
    </row>
    <row r="36" spans="1:94" s="47" customFormat="1" ht="218.25" hidden="1" customHeight="1" x14ac:dyDescent="0.85">
      <c r="A36" s="1"/>
      <c r="B36" s="54">
        <f>B35+1</f>
        <v>18</v>
      </c>
      <c r="C36" s="112" t="s">
        <v>113</v>
      </c>
      <c r="D36" s="24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/>
      <c r="O36" s="33"/>
      <c r="P36" s="33"/>
      <c r="Q36" s="33"/>
      <c r="R36" s="33">
        <v>0</v>
      </c>
      <c r="S36" s="33">
        <v>0</v>
      </c>
      <c r="T36" s="33">
        <v>0</v>
      </c>
      <c r="U36" s="33">
        <v>0</v>
      </c>
      <c r="V36" s="33">
        <v>0</v>
      </c>
      <c r="W36" s="33">
        <v>0</v>
      </c>
      <c r="X36" s="33">
        <v>0</v>
      </c>
      <c r="Y36" s="33">
        <v>0</v>
      </c>
      <c r="Z36" s="33">
        <v>0</v>
      </c>
      <c r="AA36" s="33">
        <v>0</v>
      </c>
      <c r="AB36" s="33">
        <v>0</v>
      </c>
      <c r="AC36" s="33">
        <v>0</v>
      </c>
      <c r="AD36" s="33">
        <v>0</v>
      </c>
      <c r="AE36" s="33">
        <v>0</v>
      </c>
      <c r="AF36" s="33">
        <v>0</v>
      </c>
      <c r="AG36" s="33">
        <v>0</v>
      </c>
      <c r="AH36" s="33">
        <v>0</v>
      </c>
      <c r="AI36" s="33">
        <v>0</v>
      </c>
      <c r="AJ36" s="33">
        <v>0</v>
      </c>
      <c r="AK36" s="33">
        <v>0</v>
      </c>
      <c r="AL36" s="33">
        <v>0</v>
      </c>
      <c r="AM36" s="33">
        <v>0</v>
      </c>
      <c r="AN36" s="33">
        <v>0</v>
      </c>
      <c r="AO36" s="33">
        <v>0</v>
      </c>
      <c r="AP36" s="33">
        <v>0</v>
      </c>
      <c r="AQ36" s="33">
        <v>0</v>
      </c>
      <c r="AR36" s="33">
        <v>0</v>
      </c>
      <c r="AS36" s="33">
        <v>0</v>
      </c>
      <c r="AT36" s="33">
        <v>0</v>
      </c>
      <c r="AU36" s="33">
        <v>0</v>
      </c>
      <c r="AV36" s="33">
        <v>0</v>
      </c>
      <c r="AW36" s="33">
        <v>0</v>
      </c>
      <c r="AX36" s="33">
        <v>0</v>
      </c>
      <c r="AY36" s="33">
        <v>0</v>
      </c>
      <c r="AZ36" s="33">
        <v>0</v>
      </c>
      <c r="BA36" s="33">
        <v>0</v>
      </c>
      <c r="BB36" s="33">
        <v>0</v>
      </c>
      <c r="BC36" s="33">
        <v>0</v>
      </c>
      <c r="BD36" s="33">
        <v>0</v>
      </c>
      <c r="BE36" s="33">
        <v>0</v>
      </c>
      <c r="BF36" s="33">
        <v>0</v>
      </c>
      <c r="BG36" s="33">
        <v>0</v>
      </c>
      <c r="BH36" s="33">
        <v>0</v>
      </c>
      <c r="BI36" s="33">
        <v>0</v>
      </c>
      <c r="BJ36" s="33"/>
      <c r="BK36" s="33"/>
      <c r="BL36" s="32"/>
      <c r="BM36" s="33"/>
      <c r="BN36" s="30"/>
      <c r="BO36" s="60">
        <f>123500+6500</f>
        <v>130000</v>
      </c>
      <c r="BP36" s="60">
        <v>0</v>
      </c>
      <c r="BQ36" s="60">
        <v>123500</v>
      </c>
      <c r="BR36" s="56">
        <v>0</v>
      </c>
      <c r="BS36" s="60">
        <v>6500</v>
      </c>
      <c r="BT36" s="33">
        <v>0</v>
      </c>
      <c r="BU36" s="24">
        <f t="shared" si="34"/>
        <v>123500</v>
      </c>
      <c r="BV36" s="24">
        <f t="shared" si="34"/>
        <v>0</v>
      </c>
      <c r="BW36" s="24">
        <f t="shared" si="34"/>
        <v>6500</v>
      </c>
      <c r="BX36" s="32">
        <f t="shared" si="34"/>
        <v>0</v>
      </c>
      <c r="BY36" s="24">
        <f t="shared" si="35"/>
        <v>130000</v>
      </c>
      <c r="BZ36" s="24">
        <f t="shared" si="36"/>
        <v>0</v>
      </c>
      <c r="CA36" s="24">
        <f>G36+M36+S36+Y36+AE36+AK36+AQ36+AW36+BC36+BI36+BP36</f>
        <v>0</v>
      </c>
      <c r="CB36" s="24">
        <f t="shared" si="26"/>
        <v>0</v>
      </c>
      <c r="CC36" s="24"/>
      <c r="CD36" s="24">
        <f>D36+BY36</f>
        <v>130000</v>
      </c>
      <c r="CE36" s="33">
        <f>E36+CA36</f>
        <v>0</v>
      </c>
      <c r="CF36" s="24">
        <v>0</v>
      </c>
      <c r="CG36" s="42" t="s">
        <v>91</v>
      </c>
      <c r="CH36" s="42">
        <v>130000</v>
      </c>
      <c r="CI36" s="33"/>
      <c r="CJ36" s="4">
        <f t="shared" si="33"/>
        <v>0</v>
      </c>
      <c r="CK36" s="43"/>
      <c r="CL36" s="26">
        <f t="shared" si="23"/>
        <v>130000</v>
      </c>
      <c r="CM36" s="19"/>
      <c r="CN36" s="45"/>
      <c r="CO36" s="46"/>
      <c r="CP36" s="46"/>
    </row>
    <row r="37" spans="1:94" ht="143.25" customHeight="1" x14ac:dyDescent="0.85">
      <c r="A37" s="135"/>
      <c r="B37" s="4"/>
      <c r="C37" s="193" t="s">
        <v>45</v>
      </c>
      <c r="D37" s="193">
        <f>D38+D44+D53</f>
        <v>1003245.02352</v>
      </c>
      <c r="E37" s="193">
        <f t="shared" ref="E37:BP37" si="37">E38+E44+E53</f>
        <v>291177.16616999998</v>
      </c>
      <c r="F37" s="4">
        <f t="shared" si="37"/>
        <v>0</v>
      </c>
      <c r="G37" s="4">
        <f t="shared" si="37"/>
        <v>0</v>
      </c>
      <c r="H37" s="134">
        <f t="shared" si="37"/>
        <v>0</v>
      </c>
      <c r="I37" s="134">
        <f t="shared" si="37"/>
        <v>0</v>
      </c>
      <c r="J37" s="134">
        <f t="shared" si="37"/>
        <v>0</v>
      </c>
      <c r="K37" s="134">
        <f t="shared" si="37"/>
        <v>0</v>
      </c>
      <c r="L37" s="193">
        <f>L38+L44+L53</f>
        <v>154520.33100000001</v>
      </c>
      <c r="M37" s="4">
        <f t="shared" si="37"/>
        <v>154520.32758000001</v>
      </c>
      <c r="N37" s="134">
        <f t="shared" si="37"/>
        <v>0</v>
      </c>
      <c r="O37" s="134">
        <f t="shared" si="37"/>
        <v>0</v>
      </c>
      <c r="P37" s="134">
        <f t="shared" si="37"/>
        <v>0</v>
      </c>
      <c r="Q37" s="134">
        <f t="shared" si="37"/>
        <v>0</v>
      </c>
      <c r="R37" s="193">
        <f t="shared" si="37"/>
        <v>83412.440709999995</v>
      </c>
      <c r="S37" s="206">
        <f t="shared" si="37"/>
        <v>72974.258790000007</v>
      </c>
      <c r="T37" s="134">
        <f t="shared" si="37"/>
        <v>0</v>
      </c>
      <c r="U37" s="134">
        <f t="shared" si="37"/>
        <v>0</v>
      </c>
      <c r="V37" s="134">
        <f t="shared" si="37"/>
        <v>0</v>
      </c>
      <c r="W37" s="134">
        <f t="shared" si="37"/>
        <v>0</v>
      </c>
      <c r="X37" s="193">
        <f t="shared" si="37"/>
        <v>539165.17327999999</v>
      </c>
      <c r="Y37" s="4">
        <f t="shared" si="37"/>
        <v>0</v>
      </c>
      <c r="Z37" s="134">
        <f t="shared" si="37"/>
        <v>0</v>
      </c>
      <c r="AA37" s="134">
        <f t="shared" si="37"/>
        <v>0</v>
      </c>
      <c r="AB37" s="134">
        <f t="shared" si="37"/>
        <v>0</v>
      </c>
      <c r="AC37" s="134">
        <f t="shared" si="37"/>
        <v>0</v>
      </c>
      <c r="AD37" s="193">
        <f t="shared" si="37"/>
        <v>194781.27400999999</v>
      </c>
      <c r="AE37" s="4">
        <f t="shared" si="37"/>
        <v>0</v>
      </c>
      <c r="AF37" s="134">
        <f t="shared" si="37"/>
        <v>0</v>
      </c>
      <c r="AG37" s="134">
        <f t="shared" si="37"/>
        <v>0</v>
      </c>
      <c r="AH37" s="134">
        <f t="shared" si="37"/>
        <v>0</v>
      </c>
      <c r="AI37" s="134">
        <f t="shared" si="37"/>
        <v>0</v>
      </c>
      <c r="AJ37" s="193">
        <f t="shared" si="37"/>
        <v>335757.36739999999</v>
      </c>
      <c r="AK37" s="4">
        <f t="shared" si="37"/>
        <v>0</v>
      </c>
      <c r="AL37" s="134">
        <f t="shared" si="37"/>
        <v>0</v>
      </c>
      <c r="AM37" s="134">
        <f t="shared" si="37"/>
        <v>0</v>
      </c>
      <c r="AN37" s="134">
        <f t="shared" si="37"/>
        <v>0</v>
      </c>
      <c r="AO37" s="134">
        <f t="shared" si="37"/>
        <v>0</v>
      </c>
      <c r="AP37" s="193">
        <f t="shared" si="37"/>
        <v>272170</v>
      </c>
      <c r="AQ37" s="4">
        <f t="shared" si="37"/>
        <v>0</v>
      </c>
      <c r="AR37" s="134">
        <f t="shared" si="37"/>
        <v>0</v>
      </c>
      <c r="AS37" s="134">
        <f t="shared" si="37"/>
        <v>0</v>
      </c>
      <c r="AT37" s="134">
        <f t="shared" si="37"/>
        <v>0</v>
      </c>
      <c r="AU37" s="134">
        <f t="shared" si="37"/>
        <v>0</v>
      </c>
      <c r="AV37" s="193">
        <f t="shared" si="37"/>
        <v>328597</v>
      </c>
      <c r="AW37" s="4">
        <f t="shared" si="37"/>
        <v>0</v>
      </c>
      <c r="AX37" s="134">
        <f t="shared" si="37"/>
        <v>0</v>
      </c>
      <c r="AY37" s="134">
        <f t="shared" si="37"/>
        <v>0</v>
      </c>
      <c r="AZ37" s="134">
        <f t="shared" si="37"/>
        <v>0</v>
      </c>
      <c r="BA37" s="134">
        <f t="shared" si="37"/>
        <v>0</v>
      </c>
      <c r="BB37" s="193">
        <f t="shared" si="37"/>
        <v>379450</v>
      </c>
      <c r="BC37" s="4">
        <f t="shared" si="37"/>
        <v>0</v>
      </c>
      <c r="BD37" s="134">
        <f t="shared" si="37"/>
        <v>0</v>
      </c>
      <c r="BE37" s="134">
        <f t="shared" si="37"/>
        <v>0</v>
      </c>
      <c r="BF37" s="134">
        <f t="shared" si="37"/>
        <v>0</v>
      </c>
      <c r="BG37" s="134">
        <f t="shared" si="37"/>
        <v>0</v>
      </c>
      <c r="BH37" s="193">
        <f t="shared" si="37"/>
        <v>438560</v>
      </c>
      <c r="BI37" s="4">
        <f t="shared" si="37"/>
        <v>0</v>
      </c>
      <c r="BJ37" s="134">
        <f t="shared" si="37"/>
        <v>0</v>
      </c>
      <c r="BK37" s="134">
        <f t="shared" si="37"/>
        <v>0</v>
      </c>
      <c r="BL37" s="134">
        <f t="shared" si="37"/>
        <v>0</v>
      </c>
      <c r="BM37" s="134">
        <f t="shared" si="37"/>
        <v>0</v>
      </c>
      <c r="BN37" s="134">
        <f t="shared" si="37"/>
        <v>0</v>
      </c>
      <c r="BO37" s="193">
        <f t="shared" si="37"/>
        <v>982354.41359999997</v>
      </c>
      <c r="BP37" s="4">
        <f t="shared" si="37"/>
        <v>0</v>
      </c>
      <c r="BQ37" s="134">
        <f t="shared" ref="BQ37:CI37" si="38">BQ38+BQ44+BQ53</f>
        <v>0</v>
      </c>
      <c r="BR37" s="134">
        <f t="shared" si="38"/>
        <v>0</v>
      </c>
      <c r="BS37" s="134">
        <f t="shared" si="38"/>
        <v>0</v>
      </c>
      <c r="BT37" s="134">
        <f t="shared" si="38"/>
        <v>0</v>
      </c>
      <c r="BU37" s="134">
        <f t="shared" si="38"/>
        <v>0</v>
      </c>
      <c r="BV37" s="134">
        <f t="shared" si="38"/>
        <v>0</v>
      </c>
      <c r="BW37" s="134">
        <f t="shared" si="38"/>
        <v>0</v>
      </c>
      <c r="BX37" s="134">
        <f t="shared" si="38"/>
        <v>0</v>
      </c>
      <c r="BY37" s="193">
        <f>BY38+BY44+BY53</f>
        <v>3708768</v>
      </c>
      <c r="BZ37" s="200">
        <f>BZ38+BZ44+BZ53</f>
        <v>237932.77171</v>
      </c>
      <c r="CA37" s="169">
        <f t="shared" si="38"/>
        <v>227494.58637</v>
      </c>
      <c r="CB37" s="170">
        <f>CA37*100/BZ37</f>
        <v>95.612968627658248</v>
      </c>
      <c r="CC37" s="170">
        <f>CA37/BY37*100</f>
        <v>6.1339664915680894</v>
      </c>
      <c r="CD37" s="193">
        <f>CD38+CD44+CD53</f>
        <v>4712013.0235200003</v>
      </c>
      <c r="CE37" s="4">
        <f t="shared" si="38"/>
        <v>518671.75254000002</v>
      </c>
      <c r="CF37" s="4">
        <f>CF38+CF44+CF53</f>
        <v>336310</v>
      </c>
      <c r="CG37" s="134"/>
      <c r="CH37" s="134">
        <f t="shared" ref="CH37" si="39">CH38+CH44+CH53</f>
        <v>0</v>
      </c>
      <c r="CI37" s="4">
        <f t="shared" si="38"/>
        <v>6532</v>
      </c>
      <c r="CJ37" s="4"/>
      <c r="CK37" s="4"/>
      <c r="CL37" s="25"/>
      <c r="CM37" s="19" t="s">
        <v>93</v>
      </c>
      <c r="CN37" s="10"/>
      <c r="CO37" s="11"/>
      <c r="CP37" s="11"/>
    </row>
    <row r="38" spans="1:94" s="104" customFormat="1" ht="210.75" customHeight="1" x14ac:dyDescent="0.85">
      <c r="A38" s="97"/>
      <c r="B38" s="54"/>
      <c r="C38" s="98" t="s">
        <v>136</v>
      </c>
      <c r="D38" s="137">
        <f>SUM(D39:D43)</f>
        <v>240973.97211999999</v>
      </c>
      <c r="E38" s="137">
        <f t="shared" ref="E38:BP38" si="40">SUM(E39:E43)</f>
        <v>60527.462580000007</v>
      </c>
      <c r="F38" s="137">
        <f t="shared" si="40"/>
        <v>0</v>
      </c>
      <c r="G38" s="137">
        <f t="shared" si="40"/>
        <v>0</v>
      </c>
      <c r="H38" s="137">
        <f t="shared" si="40"/>
        <v>0</v>
      </c>
      <c r="I38" s="137">
        <f t="shared" si="40"/>
        <v>0</v>
      </c>
      <c r="J38" s="137">
        <f t="shared" si="40"/>
        <v>0</v>
      </c>
      <c r="K38" s="137">
        <f t="shared" si="40"/>
        <v>0</v>
      </c>
      <c r="L38" s="137">
        <f t="shared" si="40"/>
        <v>44800.682000000001</v>
      </c>
      <c r="M38" s="137">
        <f t="shared" si="40"/>
        <v>44800.681200000006</v>
      </c>
      <c r="N38" s="137">
        <f t="shared" si="40"/>
        <v>0</v>
      </c>
      <c r="O38" s="137">
        <f t="shared" si="40"/>
        <v>0</v>
      </c>
      <c r="P38" s="137">
        <f t="shared" si="40"/>
        <v>0</v>
      </c>
      <c r="Q38" s="137">
        <f t="shared" si="40"/>
        <v>0</v>
      </c>
      <c r="R38" s="137">
        <f t="shared" si="40"/>
        <v>43527.118000000002</v>
      </c>
      <c r="S38" s="137">
        <f t="shared" si="40"/>
        <v>43527.118000000002</v>
      </c>
      <c r="T38" s="137">
        <f t="shared" si="40"/>
        <v>0</v>
      </c>
      <c r="U38" s="137">
        <f t="shared" si="40"/>
        <v>0</v>
      </c>
      <c r="V38" s="137">
        <f t="shared" si="40"/>
        <v>0</v>
      </c>
      <c r="W38" s="137">
        <f t="shared" si="40"/>
        <v>0</v>
      </c>
      <c r="X38" s="137">
        <f t="shared" si="40"/>
        <v>55000</v>
      </c>
      <c r="Y38" s="137">
        <f t="shared" si="40"/>
        <v>0</v>
      </c>
      <c r="Z38" s="137">
        <f t="shared" si="40"/>
        <v>0</v>
      </c>
      <c r="AA38" s="137">
        <f t="shared" si="40"/>
        <v>0</v>
      </c>
      <c r="AB38" s="137">
        <f t="shared" si="40"/>
        <v>0</v>
      </c>
      <c r="AC38" s="137">
        <f t="shared" si="40"/>
        <v>0</v>
      </c>
      <c r="AD38" s="137">
        <f t="shared" si="40"/>
        <v>55000</v>
      </c>
      <c r="AE38" s="137">
        <f t="shared" si="40"/>
        <v>0</v>
      </c>
      <c r="AF38" s="137">
        <f t="shared" si="40"/>
        <v>0</v>
      </c>
      <c r="AG38" s="137">
        <f t="shared" si="40"/>
        <v>0</v>
      </c>
      <c r="AH38" s="137">
        <f t="shared" si="40"/>
        <v>0</v>
      </c>
      <c r="AI38" s="137">
        <f t="shared" si="40"/>
        <v>0</v>
      </c>
      <c r="AJ38" s="137">
        <f t="shared" si="40"/>
        <v>55000</v>
      </c>
      <c r="AK38" s="137">
        <f t="shared" si="40"/>
        <v>0</v>
      </c>
      <c r="AL38" s="137">
        <f t="shared" si="40"/>
        <v>0</v>
      </c>
      <c r="AM38" s="137">
        <f t="shared" si="40"/>
        <v>0</v>
      </c>
      <c r="AN38" s="137">
        <f t="shared" si="40"/>
        <v>0</v>
      </c>
      <c r="AO38" s="137">
        <f t="shared" si="40"/>
        <v>0</v>
      </c>
      <c r="AP38" s="137">
        <f t="shared" si="40"/>
        <v>75000</v>
      </c>
      <c r="AQ38" s="137">
        <f t="shared" si="40"/>
        <v>0</v>
      </c>
      <c r="AR38" s="137">
        <f t="shared" si="40"/>
        <v>0</v>
      </c>
      <c r="AS38" s="137">
        <f t="shared" si="40"/>
        <v>0</v>
      </c>
      <c r="AT38" s="137">
        <f t="shared" si="40"/>
        <v>0</v>
      </c>
      <c r="AU38" s="137">
        <f t="shared" si="40"/>
        <v>0</v>
      </c>
      <c r="AV38" s="137">
        <f t="shared" si="40"/>
        <v>131537</v>
      </c>
      <c r="AW38" s="137">
        <f t="shared" si="40"/>
        <v>0</v>
      </c>
      <c r="AX38" s="137">
        <f t="shared" si="40"/>
        <v>0</v>
      </c>
      <c r="AY38" s="137">
        <f t="shared" si="40"/>
        <v>0</v>
      </c>
      <c r="AZ38" s="137">
        <f t="shared" si="40"/>
        <v>0</v>
      </c>
      <c r="BA38" s="137">
        <f t="shared" si="40"/>
        <v>0</v>
      </c>
      <c r="BB38" s="137">
        <f t="shared" si="40"/>
        <v>125000</v>
      </c>
      <c r="BC38" s="137">
        <f t="shared" si="40"/>
        <v>0</v>
      </c>
      <c r="BD38" s="137">
        <f t="shared" si="40"/>
        <v>0</v>
      </c>
      <c r="BE38" s="137">
        <f t="shared" si="40"/>
        <v>0</v>
      </c>
      <c r="BF38" s="137">
        <f t="shared" si="40"/>
        <v>0</v>
      </c>
      <c r="BG38" s="137">
        <f t="shared" si="40"/>
        <v>0</v>
      </c>
      <c r="BH38" s="137">
        <f t="shared" si="40"/>
        <v>145000</v>
      </c>
      <c r="BI38" s="137">
        <f t="shared" si="40"/>
        <v>0</v>
      </c>
      <c r="BJ38" s="137">
        <f t="shared" si="40"/>
        <v>0</v>
      </c>
      <c r="BK38" s="137">
        <f t="shared" si="40"/>
        <v>0</v>
      </c>
      <c r="BL38" s="137">
        <f t="shared" si="40"/>
        <v>0</v>
      </c>
      <c r="BM38" s="137">
        <f t="shared" si="40"/>
        <v>0</v>
      </c>
      <c r="BN38" s="137">
        <f t="shared" si="40"/>
        <v>0</v>
      </c>
      <c r="BO38" s="137">
        <f t="shared" si="40"/>
        <v>59993.2</v>
      </c>
      <c r="BP38" s="137">
        <f t="shared" si="40"/>
        <v>0</v>
      </c>
      <c r="BQ38" s="137">
        <f t="shared" ref="BQ38:CI38" si="41">SUM(BQ39:BQ43)</f>
        <v>0</v>
      </c>
      <c r="BR38" s="137">
        <f t="shared" si="41"/>
        <v>0</v>
      </c>
      <c r="BS38" s="137">
        <f t="shared" si="41"/>
        <v>0</v>
      </c>
      <c r="BT38" s="137">
        <f t="shared" si="41"/>
        <v>0</v>
      </c>
      <c r="BU38" s="137">
        <f t="shared" si="41"/>
        <v>0</v>
      </c>
      <c r="BV38" s="137">
        <f t="shared" si="41"/>
        <v>0</v>
      </c>
      <c r="BW38" s="137">
        <f t="shared" si="41"/>
        <v>0</v>
      </c>
      <c r="BX38" s="137">
        <f t="shared" si="41"/>
        <v>0</v>
      </c>
      <c r="BY38" s="137">
        <f t="shared" si="41"/>
        <v>789858</v>
      </c>
      <c r="BZ38" s="137">
        <f>SUM(BZ39:BZ43)</f>
        <v>88327.8</v>
      </c>
      <c r="CA38" s="137">
        <f t="shared" si="41"/>
        <v>88327.799200000009</v>
      </c>
      <c r="CB38" s="137">
        <f>CA38/BZ38*100</f>
        <v>99.999999094282899</v>
      </c>
      <c r="CC38" s="137"/>
      <c r="CD38" s="137">
        <f t="shared" si="41"/>
        <v>1030831.97212</v>
      </c>
      <c r="CE38" s="137">
        <f t="shared" si="41"/>
        <v>148855.26178</v>
      </c>
      <c r="CF38" s="137">
        <f t="shared" si="41"/>
        <v>336310</v>
      </c>
      <c r="CG38" s="137"/>
      <c r="CH38" s="137">
        <f t="shared" si="41"/>
        <v>0</v>
      </c>
      <c r="CI38" s="137">
        <f t="shared" si="41"/>
        <v>6532</v>
      </c>
      <c r="CJ38" s="99"/>
      <c r="CK38" s="99"/>
      <c r="CL38" s="100"/>
      <c r="CM38" s="101"/>
      <c r="CN38" s="102"/>
      <c r="CO38" s="103"/>
      <c r="CP38" s="103"/>
    </row>
    <row r="39" spans="1:94" s="47" customFormat="1" ht="339" customHeight="1" x14ac:dyDescent="0.85">
      <c r="A39" s="1"/>
      <c r="B39" s="54">
        <f>B36+1</f>
        <v>19</v>
      </c>
      <c r="C39" s="112" t="s">
        <v>48</v>
      </c>
      <c r="D39" s="156">
        <v>99943.972120000006</v>
      </c>
      <c r="E39" s="156">
        <v>3028.605</v>
      </c>
      <c r="F39" s="157">
        <v>0</v>
      </c>
      <c r="G39" s="157">
        <v>0</v>
      </c>
      <c r="H39" s="156">
        <v>0</v>
      </c>
      <c r="I39" s="156">
        <v>0</v>
      </c>
      <c r="J39" s="156">
        <v>0</v>
      </c>
      <c r="K39" s="156">
        <v>0</v>
      </c>
      <c r="L39" s="156">
        <v>12623.682000000001</v>
      </c>
      <c r="M39" s="156">
        <v>12623.681200000001</v>
      </c>
      <c r="N39" s="156"/>
      <c r="O39" s="156"/>
      <c r="P39" s="156"/>
      <c r="Q39" s="156"/>
      <c r="R39" s="156">
        <v>12376.317999999999</v>
      </c>
      <c r="S39" s="156">
        <v>12376.317999999999</v>
      </c>
      <c r="T39" s="156"/>
      <c r="U39" s="156"/>
      <c r="V39" s="156"/>
      <c r="W39" s="156"/>
      <c r="X39" s="156">
        <v>30000</v>
      </c>
      <c r="Y39" s="156">
        <v>0</v>
      </c>
      <c r="Z39" s="156"/>
      <c r="AA39" s="156"/>
      <c r="AB39" s="156"/>
      <c r="AC39" s="156"/>
      <c r="AD39" s="156">
        <v>30000</v>
      </c>
      <c r="AE39" s="156">
        <v>0</v>
      </c>
      <c r="AF39" s="156"/>
      <c r="AG39" s="156"/>
      <c r="AH39" s="156"/>
      <c r="AI39" s="156"/>
      <c r="AJ39" s="156">
        <v>30000</v>
      </c>
      <c r="AK39" s="156">
        <v>0</v>
      </c>
      <c r="AL39" s="156"/>
      <c r="AM39" s="156"/>
      <c r="AN39" s="156"/>
      <c r="AO39" s="156"/>
      <c r="AP39" s="156">
        <v>50000</v>
      </c>
      <c r="AQ39" s="156">
        <v>0</v>
      </c>
      <c r="AR39" s="156"/>
      <c r="AS39" s="156"/>
      <c r="AT39" s="156"/>
      <c r="AU39" s="156"/>
      <c r="AV39" s="156">
        <v>70000</v>
      </c>
      <c r="AW39" s="156">
        <v>0</v>
      </c>
      <c r="AX39" s="156"/>
      <c r="AY39" s="156"/>
      <c r="AZ39" s="156"/>
      <c r="BA39" s="156"/>
      <c r="BB39" s="156">
        <v>70000</v>
      </c>
      <c r="BC39" s="156">
        <v>0</v>
      </c>
      <c r="BD39" s="156"/>
      <c r="BE39" s="156"/>
      <c r="BF39" s="156"/>
      <c r="BG39" s="156"/>
      <c r="BH39" s="156">
        <v>70000</v>
      </c>
      <c r="BI39" s="156">
        <v>0</v>
      </c>
      <c r="BJ39" s="156"/>
      <c r="BK39" s="156"/>
      <c r="BL39" s="156"/>
      <c r="BM39" s="156"/>
      <c r="BN39" s="156"/>
      <c r="BO39" s="156">
        <v>0</v>
      </c>
      <c r="BP39" s="156">
        <v>0</v>
      </c>
      <c r="BQ39" s="158"/>
      <c r="BR39" s="158"/>
      <c r="BS39" s="158"/>
      <c r="BT39" s="159"/>
      <c r="BU39" s="160"/>
      <c r="BV39" s="160"/>
      <c r="BW39" s="160"/>
      <c r="BX39" s="161"/>
      <c r="BY39" s="160">
        <f t="shared" ref="BY39:BY43" si="42">F39+L39+R39+X39+AD39+AJ39+AP39+AV39+BB39+BH39+BO39</f>
        <v>375000</v>
      </c>
      <c r="BZ39" s="160">
        <f>F39+L39+R39</f>
        <v>25000</v>
      </c>
      <c r="CA39" s="160">
        <f>G39+M39+S39+Y39+AE39+AK39+AQ39+AW39+BC39+BI39+BP39</f>
        <v>24999.999199999998</v>
      </c>
      <c r="CB39" s="160">
        <f>CA39/BZ39*100</f>
        <v>99.999996799999991</v>
      </c>
      <c r="CC39" s="160"/>
      <c r="CD39" s="160">
        <f>D39+BY39</f>
        <v>474943.97211999999</v>
      </c>
      <c r="CE39" s="159">
        <f>E39+CA39</f>
        <v>28028.604199999998</v>
      </c>
      <c r="CF39" s="159">
        <v>125000</v>
      </c>
      <c r="CG39" s="164" t="s">
        <v>266</v>
      </c>
      <c r="CH39" s="162"/>
      <c r="CI39" s="159"/>
      <c r="CJ39" s="4"/>
      <c r="CK39" s="43"/>
      <c r="CL39" s="26"/>
      <c r="CM39" s="19"/>
      <c r="CN39" s="45"/>
      <c r="CO39" s="46"/>
      <c r="CP39" s="46"/>
    </row>
    <row r="40" spans="1:94" s="47" customFormat="1" ht="252" customHeight="1" x14ac:dyDescent="0.85">
      <c r="A40" s="1"/>
      <c r="B40" s="54">
        <f>B39+1</f>
        <v>20</v>
      </c>
      <c r="C40" s="112" t="s">
        <v>47</v>
      </c>
      <c r="D40" s="156">
        <v>131721</v>
      </c>
      <c r="E40" s="156">
        <v>49656.979500000001</v>
      </c>
      <c r="F40" s="157">
        <v>0</v>
      </c>
      <c r="G40" s="157">
        <v>0</v>
      </c>
      <c r="H40" s="156">
        <v>0</v>
      </c>
      <c r="I40" s="156">
        <v>0</v>
      </c>
      <c r="J40" s="156">
        <v>0</v>
      </c>
      <c r="K40" s="156">
        <v>0</v>
      </c>
      <c r="L40" s="156">
        <v>16606.8</v>
      </c>
      <c r="M40" s="156">
        <v>16606.8</v>
      </c>
      <c r="N40" s="156"/>
      <c r="O40" s="156"/>
      <c r="P40" s="156"/>
      <c r="Q40" s="156"/>
      <c r="R40" s="156">
        <v>25000</v>
      </c>
      <c r="S40" s="156">
        <v>25000</v>
      </c>
      <c r="T40" s="156"/>
      <c r="U40" s="156"/>
      <c r="V40" s="156"/>
      <c r="W40" s="156"/>
      <c r="X40" s="156">
        <v>25000</v>
      </c>
      <c r="Y40" s="156">
        <v>0</v>
      </c>
      <c r="Z40" s="156"/>
      <c r="AA40" s="156"/>
      <c r="AB40" s="156"/>
      <c r="AC40" s="156"/>
      <c r="AD40" s="156">
        <v>25000</v>
      </c>
      <c r="AE40" s="156">
        <v>0</v>
      </c>
      <c r="AF40" s="156"/>
      <c r="AG40" s="156"/>
      <c r="AH40" s="156"/>
      <c r="AI40" s="156"/>
      <c r="AJ40" s="156">
        <v>25000</v>
      </c>
      <c r="AK40" s="156">
        <v>0</v>
      </c>
      <c r="AL40" s="156"/>
      <c r="AM40" s="156"/>
      <c r="AN40" s="156"/>
      <c r="AO40" s="156"/>
      <c r="AP40" s="156">
        <v>25000</v>
      </c>
      <c r="AQ40" s="156">
        <v>0</v>
      </c>
      <c r="AR40" s="156"/>
      <c r="AS40" s="156"/>
      <c r="AT40" s="156"/>
      <c r="AU40" s="156"/>
      <c r="AV40" s="156">
        <v>47209</v>
      </c>
      <c r="AW40" s="156">
        <v>0</v>
      </c>
      <c r="AX40" s="156"/>
      <c r="AY40" s="156"/>
      <c r="AZ40" s="156"/>
      <c r="BA40" s="156"/>
      <c r="BB40" s="156">
        <v>55000</v>
      </c>
      <c r="BC40" s="156">
        <v>0</v>
      </c>
      <c r="BD40" s="156"/>
      <c r="BE40" s="156"/>
      <c r="BF40" s="156"/>
      <c r="BG40" s="156"/>
      <c r="BH40" s="156">
        <v>60000</v>
      </c>
      <c r="BI40" s="156">
        <v>0</v>
      </c>
      <c r="BJ40" s="156"/>
      <c r="BK40" s="156"/>
      <c r="BL40" s="156"/>
      <c r="BM40" s="156"/>
      <c r="BN40" s="156"/>
      <c r="BO40" s="156">
        <v>59993.2</v>
      </c>
      <c r="BP40" s="156">
        <v>0</v>
      </c>
      <c r="BQ40" s="158"/>
      <c r="BR40" s="158"/>
      <c r="BS40" s="158"/>
      <c r="BT40" s="159"/>
      <c r="BU40" s="160"/>
      <c r="BV40" s="160"/>
      <c r="BW40" s="160"/>
      <c r="BX40" s="161"/>
      <c r="BY40" s="160">
        <f t="shared" si="42"/>
        <v>363809</v>
      </c>
      <c r="BZ40" s="160">
        <f t="shared" ref="BZ40:BZ43" si="43">F40+L40+R40</f>
        <v>41606.800000000003</v>
      </c>
      <c r="CA40" s="160">
        <f>G40+M40+S40+Y40+AE40+AK40+AQ40+AW40+BC40+BI40+BP40</f>
        <v>41606.800000000003</v>
      </c>
      <c r="CB40" s="160">
        <f>CA40/BZ40*100</f>
        <v>100</v>
      </c>
      <c r="CC40" s="160"/>
      <c r="CD40" s="160">
        <f>D40+BY40</f>
        <v>495530</v>
      </c>
      <c r="CE40" s="159">
        <f>E40+CA40</f>
        <v>91263.779500000004</v>
      </c>
      <c r="CF40" s="159">
        <v>0</v>
      </c>
      <c r="CG40" s="164" t="s">
        <v>267</v>
      </c>
      <c r="CH40" s="162"/>
      <c r="CI40" s="159"/>
      <c r="CJ40" s="4"/>
      <c r="CK40" s="43"/>
      <c r="CL40" s="26"/>
      <c r="CM40" s="19"/>
      <c r="CN40" s="45"/>
      <c r="CO40" s="46"/>
      <c r="CP40" s="46"/>
    </row>
    <row r="41" spans="1:94" s="47" customFormat="1" ht="240.75" hidden="1" customHeight="1" x14ac:dyDescent="0.85">
      <c r="A41" s="1"/>
      <c r="B41" s="54">
        <f>B40+1</f>
        <v>21</v>
      </c>
      <c r="C41" s="112" t="s">
        <v>137</v>
      </c>
      <c r="D41" s="156">
        <v>0</v>
      </c>
      <c r="E41" s="156">
        <v>0</v>
      </c>
      <c r="F41" s="157">
        <v>0</v>
      </c>
      <c r="G41" s="157">
        <v>0</v>
      </c>
      <c r="H41" s="156">
        <v>0</v>
      </c>
      <c r="I41" s="156">
        <v>0</v>
      </c>
      <c r="J41" s="156">
        <v>0</v>
      </c>
      <c r="K41" s="156">
        <v>0</v>
      </c>
      <c r="L41" s="156">
        <v>0</v>
      </c>
      <c r="M41" s="156">
        <v>0</v>
      </c>
      <c r="N41" s="156"/>
      <c r="O41" s="156"/>
      <c r="P41" s="156"/>
      <c r="Q41" s="156"/>
      <c r="R41" s="156">
        <v>0</v>
      </c>
      <c r="S41" s="156">
        <v>0</v>
      </c>
      <c r="T41" s="156"/>
      <c r="U41" s="156"/>
      <c r="V41" s="156"/>
      <c r="W41" s="156"/>
      <c r="X41" s="156">
        <v>0</v>
      </c>
      <c r="Y41" s="156">
        <v>0</v>
      </c>
      <c r="Z41" s="156"/>
      <c r="AA41" s="156"/>
      <c r="AB41" s="156"/>
      <c r="AC41" s="156"/>
      <c r="AD41" s="156">
        <v>0</v>
      </c>
      <c r="AE41" s="156">
        <v>0</v>
      </c>
      <c r="AF41" s="156"/>
      <c r="AG41" s="156"/>
      <c r="AH41" s="156"/>
      <c r="AI41" s="156"/>
      <c r="AJ41" s="156">
        <v>0</v>
      </c>
      <c r="AK41" s="156">
        <v>0</v>
      </c>
      <c r="AL41" s="156"/>
      <c r="AM41" s="156"/>
      <c r="AN41" s="156"/>
      <c r="AO41" s="156"/>
      <c r="AP41" s="156">
        <v>0</v>
      </c>
      <c r="AQ41" s="156">
        <v>0</v>
      </c>
      <c r="AR41" s="156"/>
      <c r="AS41" s="156"/>
      <c r="AT41" s="156"/>
      <c r="AU41" s="156"/>
      <c r="AV41" s="156">
        <v>0</v>
      </c>
      <c r="AW41" s="156">
        <v>0</v>
      </c>
      <c r="AX41" s="156"/>
      <c r="AY41" s="156"/>
      <c r="AZ41" s="156"/>
      <c r="BA41" s="156"/>
      <c r="BB41" s="156">
        <v>0</v>
      </c>
      <c r="BC41" s="156">
        <v>0</v>
      </c>
      <c r="BD41" s="156"/>
      <c r="BE41" s="156"/>
      <c r="BF41" s="156"/>
      <c r="BG41" s="156"/>
      <c r="BH41" s="156">
        <v>15000</v>
      </c>
      <c r="BI41" s="156">
        <v>0</v>
      </c>
      <c r="BJ41" s="156"/>
      <c r="BK41" s="156"/>
      <c r="BL41" s="156"/>
      <c r="BM41" s="156"/>
      <c r="BN41" s="156"/>
      <c r="BO41" s="156">
        <v>0</v>
      </c>
      <c r="BP41" s="156">
        <v>0</v>
      </c>
      <c r="BQ41" s="158"/>
      <c r="BR41" s="158"/>
      <c r="BS41" s="158"/>
      <c r="BT41" s="159"/>
      <c r="BU41" s="160"/>
      <c r="BV41" s="160"/>
      <c r="BW41" s="160"/>
      <c r="BX41" s="161"/>
      <c r="BY41" s="160">
        <f t="shared" si="42"/>
        <v>15000</v>
      </c>
      <c r="BZ41" s="160">
        <f t="shared" si="43"/>
        <v>0</v>
      </c>
      <c r="CA41" s="160">
        <f>G41+M41+S41+Y41+AE41+AK41+AQ41+AW41+BC41+BI41+BP41</f>
        <v>0</v>
      </c>
      <c r="CB41" s="160">
        <v>0</v>
      </c>
      <c r="CC41" s="160"/>
      <c r="CD41" s="160">
        <f>D41+BY41</f>
        <v>15000</v>
      </c>
      <c r="CE41" s="159">
        <f>E41+CA41</f>
        <v>0</v>
      </c>
      <c r="CF41" s="159">
        <v>11310</v>
      </c>
      <c r="CG41" s="164" t="s">
        <v>276</v>
      </c>
      <c r="CH41" s="162"/>
      <c r="CI41" s="159"/>
      <c r="CJ41" s="4"/>
      <c r="CK41" s="43"/>
      <c r="CL41" s="26"/>
      <c r="CM41" s="19"/>
      <c r="CN41" s="45"/>
      <c r="CO41" s="46"/>
      <c r="CP41" s="46"/>
    </row>
    <row r="42" spans="1:94" s="47" customFormat="1" ht="297" customHeight="1" x14ac:dyDescent="0.85">
      <c r="A42" s="1"/>
      <c r="B42" s="54">
        <f>B41+1</f>
        <v>22</v>
      </c>
      <c r="C42" s="112" t="s">
        <v>46</v>
      </c>
      <c r="D42" s="156">
        <v>9309</v>
      </c>
      <c r="E42" s="156">
        <v>7841.8780800000004</v>
      </c>
      <c r="F42" s="157">
        <v>0</v>
      </c>
      <c r="G42" s="157">
        <v>0</v>
      </c>
      <c r="H42" s="156">
        <v>0</v>
      </c>
      <c r="I42" s="156">
        <v>0</v>
      </c>
      <c r="J42" s="156">
        <v>0</v>
      </c>
      <c r="K42" s="156">
        <v>0</v>
      </c>
      <c r="L42" s="156">
        <v>15570.2</v>
      </c>
      <c r="M42" s="156">
        <v>15570.2</v>
      </c>
      <c r="N42" s="156"/>
      <c r="O42" s="156"/>
      <c r="P42" s="156"/>
      <c r="Q42" s="156"/>
      <c r="R42" s="156">
        <v>6150.8</v>
      </c>
      <c r="S42" s="156">
        <v>6150.8</v>
      </c>
      <c r="T42" s="156"/>
      <c r="U42" s="156"/>
      <c r="V42" s="156"/>
      <c r="W42" s="156"/>
      <c r="X42" s="156">
        <v>0</v>
      </c>
      <c r="Y42" s="156">
        <v>0</v>
      </c>
      <c r="Z42" s="156"/>
      <c r="AA42" s="156"/>
      <c r="AB42" s="156"/>
      <c r="AC42" s="156"/>
      <c r="AD42" s="156">
        <v>0</v>
      </c>
      <c r="AE42" s="156">
        <v>0</v>
      </c>
      <c r="AF42" s="156"/>
      <c r="AG42" s="156"/>
      <c r="AH42" s="156"/>
      <c r="AI42" s="156"/>
      <c r="AJ42" s="156">
        <v>0</v>
      </c>
      <c r="AK42" s="156">
        <v>0</v>
      </c>
      <c r="AL42" s="156"/>
      <c r="AM42" s="156"/>
      <c r="AN42" s="156"/>
      <c r="AO42" s="156"/>
      <c r="AP42" s="156">
        <v>0</v>
      </c>
      <c r="AQ42" s="156">
        <v>0</v>
      </c>
      <c r="AR42" s="156"/>
      <c r="AS42" s="156"/>
      <c r="AT42" s="156"/>
      <c r="AU42" s="156"/>
      <c r="AV42" s="156">
        <v>0</v>
      </c>
      <c r="AW42" s="156">
        <v>0</v>
      </c>
      <c r="AX42" s="156"/>
      <c r="AY42" s="156"/>
      <c r="AZ42" s="156"/>
      <c r="BA42" s="156"/>
      <c r="BB42" s="156">
        <v>0</v>
      </c>
      <c r="BC42" s="156">
        <v>0</v>
      </c>
      <c r="BD42" s="156"/>
      <c r="BE42" s="156"/>
      <c r="BF42" s="156"/>
      <c r="BG42" s="156"/>
      <c r="BH42" s="156">
        <v>0</v>
      </c>
      <c r="BI42" s="156">
        <v>0</v>
      </c>
      <c r="BJ42" s="156"/>
      <c r="BK42" s="156"/>
      <c r="BL42" s="156"/>
      <c r="BM42" s="156"/>
      <c r="BN42" s="156"/>
      <c r="BO42" s="156">
        <v>0</v>
      </c>
      <c r="BP42" s="156">
        <v>0</v>
      </c>
      <c r="BQ42" s="158"/>
      <c r="BR42" s="158"/>
      <c r="BS42" s="158"/>
      <c r="BT42" s="159"/>
      <c r="BU42" s="160"/>
      <c r="BV42" s="160"/>
      <c r="BW42" s="160"/>
      <c r="BX42" s="161"/>
      <c r="BY42" s="160">
        <f t="shared" si="42"/>
        <v>21721</v>
      </c>
      <c r="BZ42" s="160">
        <f t="shared" si="43"/>
        <v>21721</v>
      </c>
      <c r="CA42" s="160">
        <f>G42+M42+S42+Y42+AE42+AK42+AQ42+AW42+BC42+BI42+BP42</f>
        <v>21721</v>
      </c>
      <c r="CB42" s="160">
        <f>CA42/BZ42*100</f>
        <v>100</v>
      </c>
      <c r="CC42" s="160"/>
      <c r="CD42" s="160">
        <f>D42+BY42</f>
        <v>31030</v>
      </c>
      <c r="CE42" s="159">
        <f>E42+CA42</f>
        <v>29562.878080000002</v>
      </c>
      <c r="CF42" s="159">
        <v>0</v>
      </c>
      <c r="CG42" s="162" t="s">
        <v>277</v>
      </c>
      <c r="CH42" s="162"/>
      <c r="CI42" s="159">
        <v>0</v>
      </c>
      <c r="CJ42" s="4"/>
      <c r="CK42" s="43"/>
      <c r="CL42" s="26"/>
      <c r="CM42" s="19"/>
      <c r="CN42" s="45"/>
      <c r="CO42" s="46"/>
      <c r="CP42" s="46"/>
    </row>
    <row r="43" spans="1:94" s="47" customFormat="1" ht="184.5" customHeight="1" x14ac:dyDescent="0.85">
      <c r="A43" s="1"/>
      <c r="B43" s="54">
        <f>B42+1</f>
        <v>23</v>
      </c>
      <c r="C43" s="112" t="s">
        <v>49</v>
      </c>
      <c r="D43" s="156">
        <v>0</v>
      </c>
      <c r="E43" s="156">
        <v>0</v>
      </c>
      <c r="F43" s="157">
        <v>0</v>
      </c>
      <c r="G43" s="157">
        <v>0</v>
      </c>
      <c r="H43" s="156">
        <v>0</v>
      </c>
      <c r="I43" s="156">
        <v>0</v>
      </c>
      <c r="J43" s="156">
        <v>0</v>
      </c>
      <c r="K43" s="156">
        <v>0</v>
      </c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>
        <v>14328</v>
      </c>
      <c r="AW43" s="156"/>
      <c r="AX43" s="156"/>
      <c r="AY43" s="156"/>
      <c r="AZ43" s="156"/>
      <c r="BA43" s="156"/>
      <c r="BB43" s="156"/>
      <c r="BC43" s="156"/>
      <c r="BD43" s="156"/>
      <c r="BE43" s="156"/>
      <c r="BF43" s="156"/>
      <c r="BG43" s="156"/>
      <c r="BH43" s="156"/>
      <c r="BI43" s="156"/>
      <c r="BJ43" s="156"/>
      <c r="BK43" s="156"/>
      <c r="BL43" s="156"/>
      <c r="BM43" s="156"/>
      <c r="BN43" s="156"/>
      <c r="BO43" s="156">
        <v>0</v>
      </c>
      <c r="BP43" s="156"/>
      <c r="BQ43" s="158"/>
      <c r="BR43" s="158"/>
      <c r="BS43" s="158"/>
      <c r="BT43" s="159"/>
      <c r="BU43" s="160"/>
      <c r="BV43" s="160"/>
      <c r="BW43" s="160"/>
      <c r="BX43" s="161"/>
      <c r="BY43" s="160">
        <f t="shared" si="42"/>
        <v>14328</v>
      </c>
      <c r="BZ43" s="160">
        <f t="shared" si="43"/>
        <v>0</v>
      </c>
      <c r="CA43" s="160">
        <f>G43+M43+S43+Y43+AE43+AK43+AQ43+AW43+BC43+BI43+BP43</f>
        <v>0</v>
      </c>
      <c r="CB43" s="160">
        <f t="shared" si="26"/>
        <v>0</v>
      </c>
      <c r="CC43" s="160"/>
      <c r="CD43" s="160">
        <f>D43+BY43</f>
        <v>14328</v>
      </c>
      <c r="CE43" s="159">
        <f>E43+CA43</f>
        <v>0</v>
      </c>
      <c r="CF43" s="159">
        <v>200000</v>
      </c>
      <c r="CG43" s="162" t="s">
        <v>278</v>
      </c>
      <c r="CH43" s="162"/>
      <c r="CI43" s="159">
        <v>6532</v>
      </c>
      <c r="CJ43" s="4"/>
      <c r="CK43" s="43"/>
      <c r="CL43" s="26"/>
      <c r="CM43" s="19"/>
      <c r="CN43" s="45"/>
      <c r="CO43" s="46"/>
      <c r="CP43" s="46"/>
    </row>
    <row r="44" spans="1:94" s="104" customFormat="1" ht="207" customHeight="1" x14ac:dyDescent="0.85">
      <c r="A44" s="97"/>
      <c r="B44" s="54"/>
      <c r="C44" s="98" t="s">
        <v>138</v>
      </c>
      <c r="D44" s="137">
        <f>SUM(D45:D52)</f>
        <v>762271.0514</v>
      </c>
      <c r="E44" s="137">
        <f t="shared" ref="E44:BP44" si="44">SUM(E45:E52)</f>
        <v>230649.70358999999</v>
      </c>
      <c r="F44" s="137">
        <f t="shared" si="44"/>
        <v>0</v>
      </c>
      <c r="G44" s="137">
        <f t="shared" si="44"/>
        <v>0</v>
      </c>
      <c r="H44" s="137">
        <f t="shared" si="44"/>
        <v>0</v>
      </c>
      <c r="I44" s="137">
        <f t="shared" si="44"/>
        <v>0</v>
      </c>
      <c r="J44" s="137">
        <f t="shared" si="44"/>
        <v>0</v>
      </c>
      <c r="K44" s="137">
        <f t="shared" si="44"/>
        <v>0</v>
      </c>
      <c r="L44" s="137">
        <f t="shared" si="44"/>
        <v>109719.64899999999</v>
      </c>
      <c r="M44" s="137">
        <f t="shared" si="44"/>
        <v>109719.64638000001</v>
      </c>
      <c r="N44" s="137">
        <f t="shared" si="44"/>
        <v>0</v>
      </c>
      <c r="O44" s="137">
        <f t="shared" si="44"/>
        <v>0</v>
      </c>
      <c r="P44" s="137">
        <f t="shared" si="44"/>
        <v>0</v>
      </c>
      <c r="Q44" s="137">
        <f t="shared" si="44"/>
        <v>0</v>
      </c>
      <c r="R44" s="137">
        <f t="shared" si="44"/>
        <v>39885.32271</v>
      </c>
      <c r="S44" s="137">
        <f t="shared" si="44"/>
        <v>29447.140790000001</v>
      </c>
      <c r="T44" s="137">
        <f t="shared" si="44"/>
        <v>0</v>
      </c>
      <c r="U44" s="137">
        <f t="shared" si="44"/>
        <v>0</v>
      </c>
      <c r="V44" s="137">
        <f t="shared" si="44"/>
        <v>0</v>
      </c>
      <c r="W44" s="137">
        <f t="shared" si="44"/>
        <v>0</v>
      </c>
      <c r="X44" s="137">
        <f t="shared" si="44"/>
        <v>484165.17328000005</v>
      </c>
      <c r="Y44" s="137">
        <f t="shared" si="44"/>
        <v>0</v>
      </c>
      <c r="Z44" s="137">
        <f t="shared" si="44"/>
        <v>0</v>
      </c>
      <c r="AA44" s="137">
        <f t="shared" si="44"/>
        <v>0</v>
      </c>
      <c r="AB44" s="137">
        <f t="shared" si="44"/>
        <v>0</v>
      </c>
      <c r="AC44" s="137">
        <f t="shared" si="44"/>
        <v>0</v>
      </c>
      <c r="AD44" s="137">
        <f t="shared" si="44"/>
        <v>139781.27400999999</v>
      </c>
      <c r="AE44" s="137">
        <f t="shared" si="44"/>
        <v>0</v>
      </c>
      <c r="AF44" s="137">
        <f t="shared" si="44"/>
        <v>0</v>
      </c>
      <c r="AG44" s="137">
        <f t="shared" si="44"/>
        <v>0</v>
      </c>
      <c r="AH44" s="137">
        <f t="shared" si="44"/>
        <v>0</v>
      </c>
      <c r="AI44" s="137">
        <f t="shared" si="44"/>
        <v>0</v>
      </c>
      <c r="AJ44" s="137">
        <f t="shared" si="44"/>
        <v>280757.36739999999</v>
      </c>
      <c r="AK44" s="137">
        <f t="shared" si="44"/>
        <v>0</v>
      </c>
      <c r="AL44" s="137">
        <f t="shared" si="44"/>
        <v>0</v>
      </c>
      <c r="AM44" s="137">
        <f t="shared" si="44"/>
        <v>0</v>
      </c>
      <c r="AN44" s="137">
        <f t="shared" si="44"/>
        <v>0</v>
      </c>
      <c r="AO44" s="137">
        <f t="shared" si="44"/>
        <v>0</v>
      </c>
      <c r="AP44" s="137">
        <f t="shared" si="44"/>
        <v>197170</v>
      </c>
      <c r="AQ44" s="137">
        <f t="shared" si="44"/>
        <v>0</v>
      </c>
      <c r="AR44" s="137">
        <f t="shared" si="44"/>
        <v>0</v>
      </c>
      <c r="AS44" s="137">
        <f t="shared" si="44"/>
        <v>0</v>
      </c>
      <c r="AT44" s="137">
        <f t="shared" si="44"/>
        <v>0</v>
      </c>
      <c r="AU44" s="137">
        <f t="shared" si="44"/>
        <v>0</v>
      </c>
      <c r="AV44" s="137">
        <f t="shared" si="44"/>
        <v>197060</v>
      </c>
      <c r="AW44" s="137">
        <f t="shared" si="44"/>
        <v>0</v>
      </c>
      <c r="AX44" s="137">
        <f t="shared" si="44"/>
        <v>0</v>
      </c>
      <c r="AY44" s="137">
        <f t="shared" si="44"/>
        <v>0</v>
      </c>
      <c r="AZ44" s="137">
        <f t="shared" si="44"/>
        <v>0</v>
      </c>
      <c r="BA44" s="137">
        <f t="shared" si="44"/>
        <v>0</v>
      </c>
      <c r="BB44" s="137">
        <f t="shared" si="44"/>
        <v>254450</v>
      </c>
      <c r="BC44" s="137">
        <f t="shared" si="44"/>
        <v>0</v>
      </c>
      <c r="BD44" s="137">
        <f t="shared" si="44"/>
        <v>0</v>
      </c>
      <c r="BE44" s="137">
        <f t="shared" si="44"/>
        <v>0</v>
      </c>
      <c r="BF44" s="137">
        <f t="shared" si="44"/>
        <v>0</v>
      </c>
      <c r="BG44" s="137">
        <f t="shared" si="44"/>
        <v>0</v>
      </c>
      <c r="BH44" s="137">
        <f t="shared" si="44"/>
        <v>224950</v>
      </c>
      <c r="BI44" s="137">
        <f t="shared" si="44"/>
        <v>0</v>
      </c>
      <c r="BJ44" s="137">
        <f t="shared" si="44"/>
        <v>0</v>
      </c>
      <c r="BK44" s="137">
        <f t="shared" si="44"/>
        <v>0</v>
      </c>
      <c r="BL44" s="137">
        <f t="shared" si="44"/>
        <v>0</v>
      </c>
      <c r="BM44" s="137">
        <f t="shared" si="44"/>
        <v>0</v>
      </c>
      <c r="BN44" s="137">
        <f t="shared" si="44"/>
        <v>0</v>
      </c>
      <c r="BO44" s="137">
        <f t="shared" si="44"/>
        <v>922361.21360000002</v>
      </c>
      <c r="BP44" s="137">
        <f t="shared" si="44"/>
        <v>0</v>
      </c>
      <c r="BQ44" s="137">
        <f t="shared" ref="BQ44:CI44" si="45">SUM(BQ45:BQ52)</f>
        <v>0</v>
      </c>
      <c r="BR44" s="137">
        <f t="shared" si="45"/>
        <v>0</v>
      </c>
      <c r="BS44" s="137">
        <f t="shared" si="45"/>
        <v>0</v>
      </c>
      <c r="BT44" s="137">
        <f t="shared" si="45"/>
        <v>0</v>
      </c>
      <c r="BU44" s="137">
        <f t="shared" si="45"/>
        <v>0</v>
      </c>
      <c r="BV44" s="137">
        <f t="shared" si="45"/>
        <v>0</v>
      </c>
      <c r="BW44" s="137">
        <f t="shared" si="45"/>
        <v>0</v>
      </c>
      <c r="BX44" s="137">
        <f t="shared" si="45"/>
        <v>0</v>
      </c>
      <c r="BY44" s="137">
        <f t="shared" si="45"/>
        <v>2850300</v>
      </c>
      <c r="BZ44" s="137">
        <f>SUM(BZ45:BZ52)</f>
        <v>149604.97170999998</v>
      </c>
      <c r="CA44" s="137">
        <f t="shared" si="45"/>
        <v>139166.78717</v>
      </c>
      <c r="CB44" s="137">
        <f>CA44/BZ44*100</f>
        <v>93.022835791691634</v>
      </c>
      <c r="CC44" s="137"/>
      <c r="CD44" s="137">
        <f t="shared" si="45"/>
        <v>3612571.0514000002</v>
      </c>
      <c r="CE44" s="137">
        <f t="shared" si="45"/>
        <v>369816.49076000002</v>
      </c>
      <c r="CF44" s="137">
        <f t="shared" si="45"/>
        <v>0</v>
      </c>
      <c r="CG44" s="137"/>
      <c r="CH44" s="137">
        <f t="shared" si="45"/>
        <v>0</v>
      </c>
      <c r="CI44" s="137">
        <f t="shared" si="45"/>
        <v>0</v>
      </c>
      <c r="CJ44" s="99"/>
      <c r="CK44" s="99"/>
      <c r="CL44" s="100"/>
      <c r="CM44" s="101"/>
      <c r="CN44" s="102"/>
      <c r="CO44" s="103"/>
      <c r="CP44" s="103"/>
    </row>
    <row r="45" spans="1:94" s="47" customFormat="1" ht="203.25" customHeight="1" x14ac:dyDescent="0.85">
      <c r="A45" s="1"/>
      <c r="B45" s="54">
        <f>B43+1</f>
        <v>24</v>
      </c>
      <c r="C45" s="112" t="s">
        <v>54</v>
      </c>
      <c r="D45" s="156">
        <v>224130</v>
      </c>
      <c r="E45" s="163">
        <v>224130</v>
      </c>
      <c r="F45" s="157">
        <v>0</v>
      </c>
      <c r="G45" s="157">
        <v>0</v>
      </c>
      <c r="H45" s="156">
        <v>0</v>
      </c>
      <c r="I45" s="156">
        <v>0</v>
      </c>
      <c r="J45" s="156">
        <v>0</v>
      </c>
      <c r="K45" s="156">
        <v>0</v>
      </c>
      <c r="L45" s="156">
        <v>101056.62699999999</v>
      </c>
      <c r="M45" s="156">
        <v>101056.62607</v>
      </c>
      <c r="N45" s="156"/>
      <c r="O45" s="156"/>
      <c r="P45" s="156"/>
      <c r="Q45" s="156"/>
      <c r="R45" s="156">
        <v>25839.999100000001</v>
      </c>
      <c r="S45" s="156">
        <v>16440.6535</v>
      </c>
      <c r="T45" s="156"/>
      <c r="U45" s="156"/>
      <c r="V45" s="156"/>
      <c r="W45" s="156"/>
      <c r="X45" s="156">
        <v>40386.373899999999</v>
      </c>
      <c r="Y45" s="156"/>
      <c r="Z45" s="156"/>
      <c r="AA45" s="156"/>
      <c r="AB45" s="156"/>
      <c r="AC45" s="156"/>
      <c r="AD45" s="156">
        <v>44900</v>
      </c>
      <c r="AE45" s="156"/>
      <c r="AF45" s="156"/>
      <c r="AG45" s="156"/>
      <c r="AH45" s="156"/>
      <c r="AI45" s="156"/>
      <c r="AJ45" s="156">
        <v>62400</v>
      </c>
      <c r="AK45" s="156"/>
      <c r="AL45" s="156"/>
      <c r="AM45" s="156"/>
      <c r="AN45" s="156"/>
      <c r="AO45" s="156"/>
      <c r="AP45" s="156">
        <v>62400</v>
      </c>
      <c r="AQ45" s="156"/>
      <c r="AR45" s="156"/>
      <c r="AS45" s="156"/>
      <c r="AT45" s="156"/>
      <c r="AU45" s="156"/>
      <c r="AV45" s="156">
        <v>65200</v>
      </c>
      <c r="AW45" s="156"/>
      <c r="AX45" s="156"/>
      <c r="AY45" s="156"/>
      <c r="AZ45" s="156"/>
      <c r="BA45" s="156"/>
      <c r="BB45" s="156">
        <v>55400</v>
      </c>
      <c r="BC45" s="156"/>
      <c r="BD45" s="156"/>
      <c r="BE45" s="156"/>
      <c r="BF45" s="156"/>
      <c r="BG45" s="156"/>
      <c r="BH45" s="156">
        <v>40750</v>
      </c>
      <c r="BI45" s="156"/>
      <c r="BJ45" s="156"/>
      <c r="BK45" s="156"/>
      <c r="BL45" s="156"/>
      <c r="BM45" s="156"/>
      <c r="BN45" s="156"/>
      <c r="BO45" s="156">
        <v>37617</v>
      </c>
      <c r="BP45" s="156"/>
      <c r="BQ45" s="158"/>
      <c r="BR45" s="158"/>
      <c r="BS45" s="158"/>
      <c r="BT45" s="159"/>
      <c r="BU45" s="160"/>
      <c r="BV45" s="160"/>
      <c r="BW45" s="160"/>
      <c r="BX45" s="161"/>
      <c r="BY45" s="160">
        <f t="shared" ref="BY45:BY52" si="46">F45+L45+R45+X45+AD45+AJ45+AP45+AV45+BB45+BH45+BO45</f>
        <v>535950</v>
      </c>
      <c r="BZ45" s="160">
        <f>F45+L45+R45</f>
        <v>126896.62609999999</v>
      </c>
      <c r="CA45" s="160">
        <f t="shared" ref="CA45:CA52" si="47">G45+M45+S45+Y45+AE45+AK45+AQ45+AW45+BC45+BI45+BP45</f>
        <v>117497.27957</v>
      </c>
      <c r="CB45" s="160">
        <f>CA45/BZ45*100</f>
        <v>92.592910608519333</v>
      </c>
      <c r="CC45" s="160"/>
      <c r="CD45" s="160">
        <f t="shared" ref="CD45:CD52" si="48">D45+BY45</f>
        <v>760080</v>
      </c>
      <c r="CE45" s="159">
        <f t="shared" ref="CE45:CE52" si="49">E45+CA45</f>
        <v>341627.27957000001</v>
      </c>
      <c r="CF45" s="160">
        <v>0</v>
      </c>
      <c r="CG45" s="183" t="s">
        <v>279</v>
      </c>
      <c r="CH45" s="162"/>
      <c r="CI45" s="159">
        <v>0</v>
      </c>
      <c r="CJ45" s="4"/>
      <c r="CK45" s="43"/>
      <c r="CL45" s="26"/>
      <c r="CM45" s="19"/>
      <c r="CN45" s="45"/>
      <c r="CO45" s="46"/>
      <c r="CP45" s="46"/>
    </row>
    <row r="46" spans="1:94" s="47" customFormat="1" ht="203.25" customHeight="1" x14ac:dyDescent="0.85">
      <c r="A46" s="1"/>
      <c r="B46" s="54">
        <f>B45+1</f>
        <v>25</v>
      </c>
      <c r="C46" s="112" t="s">
        <v>50</v>
      </c>
      <c r="D46" s="156">
        <v>2411.0513999999998</v>
      </c>
      <c r="E46" s="156">
        <v>2411.0513999999998</v>
      </c>
      <c r="F46" s="157">
        <v>0</v>
      </c>
      <c r="G46" s="157">
        <v>0</v>
      </c>
      <c r="H46" s="156">
        <v>0</v>
      </c>
      <c r="I46" s="156">
        <v>0</v>
      </c>
      <c r="J46" s="156">
        <v>0</v>
      </c>
      <c r="K46" s="156">
        <v>0</v>
      </c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>
        <v>4018.4189999999999</v>
      </c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>
        <v>1607.3674000000001</v>
      </c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>
        <v>0</v>
      </c>
      <c r="AW46" s="156"/>
      <c r="AX46" s="156"/>
      <c r="AY46" s="156"/>
      <c r="AZ46" s="156"/>
      <c r="BA46" s="156"/>
      <c r="BB46" s="156">
        <v>45000</v>
      </c>
      <c r="BC46" s="156"/>
      <c r="BD46" s="156"/>
      <c r="BE46" s="156"/>
      <c r="BF46" s="156"/>
      <c r="BG46" s="156"/>
      <c r="BH46" s="156">
        <v>0</v>
      </c>
      <c r="BI46" s="156"/>
      <c r="BJ46" s="156"/>
      <c r="BK46" s="156"/>
      <c r="BL46" s="156"/>
      <c r="BM46" s="156"/>
      <c r="BN46" s="156"/>
      <c r="BO46" s="156">
        <v>198764.21359999999</v>
      </c>
      <c r="BP46" s="156"/>
      <c r="BQ46" s="158"/>
      <c r="BR46" s="158"/>
      <c r="BS46" s="158"/>
      <c r="BT46" s="159"/>
      <c r="BU46" s="160"/>
      <c r="BV46" s="160"/>
      <c r="BW46" s="160"/>
      <c r="BX46" s="161"/>
      <c r="BY46" s="160">
        <f t="shared" si="46"/>
        <v>249390</v>
      </c>
      <c r="BZ46" s="160">
        <f t="shared" ref="BZ46:BZ52" si="50">F46+L46+R46</f>
        <v>0</v>
      </c>
      <c r="CA46" s="160">
        <f t="shared" si="47"/>
        <v>0</v>
      </c>
      <c r="CB46" s="160" t="e">
        <f t="shared" ref="CB46:CB51" si="51">CA46/BZ46*100</f>
        <v>#DIV/0!</v>
      </c>
      <c r="CC46" s="160"/>
      <c r="CD46" s="160">
        <f t="shared" si="48"/>
        <v>251801.0514</v>
      </c>
      <c r="CE46" s="159">
        <f t="shared" si="49"/>
        <v>2411.0513999999998</v>
      </c>
      <c r="CF46" s="160">
        <v>0</v>
      </c>
      <c r="CG46" s="162"/>
      <c r="CH46" s="162"/>
      <c r="CI46" s="159">
        <v>0</v>
      </c>
      <c r="CJ46" s="4"/>
      <c r="CK46" s="43"/>
      <c r="CL46" s="26"/>
      <c r="CM46" s="19"/>
      <c r="CN46" s="45"/>
      <c r="CO46" s="46"/>
      <c r="CP46" s="46"/>
    </row>
    <row r="47" spans="1:94" s="47" customFormat="1" ht="195.75" customHeight="1" x14ac:dyDescent="0.85">
      <c r="A47" s="1"/>
      <c r="B47" s="54">
        <f t="shared" ref="B47:B52" si="52">B46+1</f>
        <v>26</v>
      </c>
      <c r="C47" s="112" t="s">
        <v>51</v>
      </c>
      <c r="D47" s="156">
        <v>0</v>
      </c>
      <c r="E47" s="156">
        <v>0</v>
      </c>
      <c r="F47" s="157">
        <v>0</v>
      </c>
      <c r="G47" s="157">
        <v>0</v>
      </c>
      <c r="H47" s="156">
        <v>0</v>
      </c>
      <c r="I47" s="156">
        <v>0</v>
      </c>
      <c r="J47" s="156">
        <v>0</v>
      </c>
      <c r="K47" s="156">
        <v>0</v>
      </c>
      <c r="L47" s="156"/>
      <c r="M47" s="156"/>
      <c r="N47" s="156"/>
      <c r="O47" s="156"/>
      <c r="P47" s="156"/>
      <c r="Q47" s="156"/>
      <c r="R47" s="156">
        <v>0</v>
      </c>
      <c r="S47" s="156"/>
      <c r="T47" s="156"/>
      <c r="U47" s="156"/>
      <c r="V47" s="156"/>
      <c r="W47" s="156"/>
      <c r="X47" s="156">
        <v>0</v>
      </c>
      <c r="Y47" s="156"/>
      <c r="Z47" s="156"/>
      <c r="AA47" s="156"/>
      <c r="AB47" s="156"/>
      <c r="AC47" s="156"/>
      <c r="AD47" s="156">
        <v>0</v>
      </c>
      <c r="AE47" s="156"/>
      <c r="AF47" s="156"/>
      <c r="AG47" s="156"/>
      <c r="AH47" s="156"/>
      <c r="AI47" s="156"/>
      <c r="AJ47" s="156">
        <v>120000</v>
      </c>
      <c r="AK47" s="156"/>
      <c r="AL47" s="156"/>
      <c r="AM47" s="156"/>
      <c r="AN47" s="156"/>
      <c r="AO47" s="156"/>
      <c r="AP47" s="156">
        <v>10000</v>
      </c>
      <c r="AQ47" s="156"/>
      <c r="AR47" s="156"/>
      <c r="AS47" s="156"/>
      <c r="AT47" s="156"/>
      <c r="AU47" s="156"/>
      <c r="AV47" s="156">
        <v>20000</v>
      </c>
      <c r="AW47" s="156"/>
      <c r="AX47" s="156"/>
      <c r="AY47" s="156"/>
      <c r="AZ47" s="156"/>
      <c r="BA47" s="156"/>
      <c r="BB47" s="156">
        <v>20000</v>
      </c>
      <c r="BC47" s="156"/>
      <c r="BD47" s="156"/>
      <c r="BE47" s="156"/>
      <c r="BF47" s="156"/>
      <c r="BG47" s="156"/>
      <c r="BH47" s="156">
        <v>20000</v>
      </c>
      <c r="BI47" s="156"/>
      <c r="BJ47" s="156"/>
      <c r="BK47" s="156"/>
      <c r="BL47" s="156"/>
      <c r="BM47" s="156"/>
      <c r="BN47" s="156"/>
      <c r="BO47" s="156">
        <v>92420</v>
      </c>
      <c r="BP47" s="156"/>
      <c r="BQ47" s="158"/>
      <c r="BR47" s="158"/>
      <c r="BS47" s="158"/>
      <c r="BT47" s="159"/>
      <c r="BU47" s="160"/>
      <c r="BV47" s="160"/>
      <c r="BW47" s="160"/>
      <c r="BX47" s="161"/>
      <c r="BY47" s="160">
        <f t="shared" si="46"/>
        <v>282420</v>
      </c>
      <c r="BZ47" s="160">
        <f t="shared" si="50"/>
        <v>0</v>
      </c>
      <c r="CA47" s="160">
        <f t="shared" si="47"/>
        <v>0</v>
      </c>
      <c r="CB47" s="160">
        <v>0</v>
      </c>
      <c r="CC47" s="160"/>
      <c r="CD47" s="160">
        <f t="shared" si="48"/>
        <v>282420</v>
      </c>
      <c r="CE47" s="159">
        <f t="shared" si="49"/>
        <v>0</v>
      </c>
      <c r="CF47" s="160"/>
      <c r="CG47" s="162"/>
      <c r="CH47" s="162"/>
      <c r="CI47" s="159"/>
      <c r="CJ47" s="4"/>
      <c r="CK47" s="43"/>
      <c r="CL47" s="26"/>
      <c r="CM47" s="19"/>
      <c r="CN47" s="45"/>
      <c r="CO47" s="46"/>
      <c r="CP47" s="46"/>
    </row>
    <row r="48" spans="1:94" s="47" customFormat="1" ht="158.25" customHeight="1" x14ac:dyDescent="0.85">
      <c r="A48" s="1"/>
      <c r="B48" s="54">
        <f t="shared" si="52"/>
        <v>27</v>
      </c>
      <c r="C48" s="112" t="s">
        <v>57</v>
      </c>
      <c r="D48" s="156">
        <v>0</v>
      </c>
      <c r="E48" s="156">
        <v>0</v>
      </c>
      <c r="F48" s="157">
        <v>0</v>
      </c>
      <c r="G48" s="157">
        <v>0</v>
      </c>
      <c r="H48" s="156">
        <v>0</v>
      </c>
      <c r="I48" s="156">
        <v>0</v>
      </c>
      <c r="J48" s="156">
        <v>0</v>
      </c>
      <c r="K48" s="156">
        <v>0</v>
      </c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>
        <v>344000</v>
      </c>
      <c r="Y48" s="156"/>
      <c r="Z48" s="156"/>
      <c r="AA48" s="156"/>
      <c r="AB48" s="156"/>
      <c r="AC48" s="156"/>
      <c r="AD48" s="156">
        <v>0</v>
      </c>
      <c r="AE48" s="156"/>
      <c r="AF48" s="156"/>
      <c r="AG48" s="156"/>
      <c r="AH48" s="156"/>
      <c r="AI48" s="156"/>
      <c r="AJ48" s="156">
        <v>0</v>
      </c>
      <c r="AK48" s="156"/>
      <c r="AL48" s="156"/>
      <c r="AM48" s="156"/>
      <c r="AN48" s="156"/>
      <c r="AO48" s="156"/>
      <c r="AP48" s="156">
        <v>10000</v>
      </c>
      <c r="AQ48" s="156"/>
      <c r="AR48" s="156"/>
      <c r="AS48" s="156"/>
      <c r="AT48" s="156"/>
      <c r="AU48" s="156"/>
      <c r="AV48" s="156">
        <v>10000</v>
      </c>
      <c r="AW48" s="156"/>
      <c r="AX48" s="156"/>
      <c r="AY48" s="156"/>
      <c r="AZ48" s="156"/>
      <c r="BA48" s="156"/>
      <c r="BB48" s="156">
        <v>20000</v>
      </c>
      <c r="BC48" s="156"/>
      <c r="BD48" s="156"/>
      <c r="BE48" s="156"/>
      <c r="BF48" s="156"/>
      <c r="BG48" s="156"/>
      <c r="BH48" s="156">
        <v>10000</v>
      </c>
      <c r="BI48" s="156"/>
      <c r="BJ48" s="156"/>
      <c r="BK48" s="156"/>
      <c r="BL48" s="156"/>
      <c r="BM48" s="156"/>
      <c r="BN48" s="156"/>
      <c r="BO48" s="156">
        <v>190610</v>
      </c>
      <c r="BP48" s="156"/>
      <c r="BQ48" s="158"/>
      <c r="BR48" s="158"/>
      <c r="BS48" s="158"/>
      <c r="BT48" s="159"/>
      <c r="BU48" s="160"/>
      <c r="BV48" s="160"/>
      <c r="BW48" s="160"/>
      <c r="BX48" s="161"/>
      <c r="BY48" s="160">
        <f t="shared" si="46"/>
        <v>584610</v>
      </c>
      <c r="BZ48" s="160">
        <f t="shared" si="50"/>
        <v>0</v>
      </c>
      <c r="CA48" s="160">
        <f t="shared" si="47"/>
        <v>0</v>
      </c>
      <c r="CB48" s="160">
        <v>0</v>
      </c>
      <c r="CC48" s="160"/>
      <c r="CD48" s="160">
        <f t="shared" si="48"/>
        <v>584610</v>
      </c>
      <c r="CE48" s="159">
        <f t="shared" si="49"/>
        <v>0</v>
      </c>
      <c r="CF48" s="160"/>
      <c r="CG48" s="162"/>
      <c r="CH48" s="162"/>
      <c r="CI48" s="159"/>
      <c r="CJ48" s="4"/>
      <c r="CK48" s="43"/>
      <c r="CL48" s="26"/>
      <c r="CM48" s="19"/>
      <c r="CN48" s="45"/>
      <c r="CO48" s="46"/>
      <c r="CP48" s="46"/>
    </row>
    <row r="49" spans="1:94" s="47" customFormat="1" ht="195.75" customHeight="1" x14ac:dyDescent="0.85">
      <c r="A49" s="1"/>
      <c r="B49" s="54">
        <f t="shared" si="52"/>
        <v>28</v>
      </c>
      <c r="C49" s="112" t="s">
        <v>53</v>
      </c>
      <c r="D49" s="156">
        <v>59410</v>
      </c>
      <c r="E49" s="156">
        <v>280.16295000000002</v>
      </c>
      <c r="F49" s="157">
        <v>0</v>
      </c>
      <c r="G49" s="157">
        <v>0</v>
      </c>
      <c r="H49" s="156">
        <v>0</v>
      </c>
      <c r="I49" s="156">
        <v>0</v>
      </c>
      <c r="J49" s="156">
        <v>0</v>
      </c>
      <c r="K49" s="156">
        <v>0</v>
      </c>
      <c r="L49" s="187">
        <v>2664.6559999999999</v>
      </c>
      <c r="M49" s="156">
        <v>2664.6551100000001</v>
      </c>
      <c r="N49" s="156"/>
      <c r="O49" s="156"/>
      <c r="P49" s="156"/>
      <c r="Q49" s="156"/>
      <c r="R49" s="187">
        <v>2119.1973600000001</v>
      </c>
      <c r="S49" s="156">
        <v>1961.7668200000001</v>
      </c>
      <c r="T49" s="156"/>
      <c r="U49" s="156"/>
      <c r="V49" s="156"/>
      <c r="W49" s="156"/>
      <c r="X49" s="156">
        <v>37608.073320000003</v>
      </c>
      <c r="Y49" s="156"/>
      <c r="Z49" s="156"/>
      <c r="AA49" s="156"/>
      <c r="AB49" s="156"/>
      <c r="AC49" s="156"/>
      <c r="AD49" s="156">
        <v>37608.073320000003</v>
      </c>
      <c r="AE49" s="156"/>
      <c r="AF49" s="156"/>
      <c r="AG49" s="156"/>
      <c r="AH49" s="156"/>
      <c r="AI49" s="156"/>
      <c r="AJ49" s="156">
        <v>25000</v>
      </c>
      <c r="AK49" s="156"/>
      <c r="AL49" s="156"/>
      <c r="AM49" s="156"/>
      <c r="AN49" s="156"/>
      <c r="AO49" s="156"/>
      <c r="AP49" s="156">
        <v>20000</v>
      </c>
      <c r="AQ49" s="156"/>
      <c r="AR49" s="156"/>
      <c r="AS49" s="156"/>
      <c r="AT49" s="156"/>
      <c r="AU49" s="156"/>
      <c r="AV49" s="156">
        <v>20000</v>
      </c>
      <c r="AW49" s="156"/>
      <c r="AX49" s="156"/>
      <c r="AY49" s="156"/>
      <c r="AZ49" s="156"/>
      <c r="BA49" s="156"/>
      <c r="BB49" s="156">
        <v>20000</v>
      </c>
      <c r="BC49" s="156"/>
      <c r="BD49" s="156"/>
      <c r="BE49" s="156"/>
      <c r="BF49" s="156"/>
      <c r="BG49" s="156"/>
      <c r="BH49" s="156">
        <v>20000</v>
      </c>
      <c r="BI49" s="156"/>
      <c r="BJ49" s="156"/>
      <c r="BK49" s="156"/>
      <c r="BL49" s="156"/>
      <c r="BM49" s="156"/>
      <c r="BN49" s="156"/>
      <c r="BO49" s="156">
        <v>120570</v>
      </c>
      <c r="BP49" s="156"/>
      <c r="BQ49" s="158"/>
      <c r="BR49" s="158"/>
      <c r="BS49" s="158"/>
      <c r="BT49" s="159"/>
      <c r="BU49" s="160"/>
      <c r="BV49" s="160"/>
      <c r="BW49" s="160"/>
      <c r="BX49" s="161"/>
      <c r="BY49" s="160">
        <f t="shared" si="46"/>
        <v>305570</v>
      </c>
      <c r="BZ49" s="160">
        <f t="shared" si="50"/>
        <v>4783.8533600000001</v>
      </c>
      <c r="CA49" s="160">
        <f t="shared" si="47"/>
        <v>4626.4219300000004</v>
      </c>
      <c r="CB49" s="160">
        <f t="shared" si="51"/>
        <v>96.70910836614776</v>
      </c>
      <c r="CC49" s="160"/>
      <c r="CD49" s="160">
        <f t="shared" si="48"/>
        <v>364980</v>
      </c>
      <c r="CE49" s="159">
        <f t="shared" si="49"/>
        <v>4906.5848800000003</v>
      </c>
      <c r="CF49" s="160"/>
      <c r="CG49" s="183" t="s">
        <v>280</v>
      </c>
      <c r="CH49" s="162"/>
      <c r="CI49" s="159"/>
      <c r="CJ49" s="4"/>
      <c r="CK49" s="43"/>
      <c r="CL49" s="26"/>
      <c r="CM49" s="19"/>
      <c r="CN49" s="45"/>
      <c r="CO49" s="46"/>
      <c r="CP49" s="46"/>
    </row>
    <row r="50" spans="1:94" s="47" customFormat="1" ht="207" customHeight="1" x14ac:dyDescent="0.85">
      <c r="A50" s="1"/>
      <c r="B50" s="54">
        <f t="shared" si="52"/>
        <v>29</v>
      </c>
      <c r="C50" s="112" t="s">
        <v>55</v>
      </c>
      <c r="D50" s="156">
        <v>324440</v>
      </c>
      <c r="E50" s="156">
        <v>2172.4825099999998</v>
      </c>
      <c r="F50" s="157">
        <v>0</v>
      </c>
      <c r="G50" s="157">
        <v>0</v>
      </c>
      <c r="H50" s="156">
        <v>0</v>
      </c>
      <c r="I50" s="156">
        <v>0</v>
      </c>
      <c r="J50" s="156">
        <v>0</v>
      </c>
      <c r="K50" s="156">
        <v>0</v>
      </c>
      <c r="L50" s="187">
        <v>933.36199999999997</v>
      </c>
      <c r="M50" s="156">
        <v>933.36141999999995</v>
      </c>
      <c r="N50" s="156"/>
      <c r="O50" s="156"/>
      <c r="P50" s="156"/>
      <c r="Q50" s="156"/>
      <c r="R50" s="156">
        <v>2677.5316200000002</v>
      </c>
      <c r="S50" s="156">
        <v>2148.7829900000002</v>
      </c>
      <c r="T50" s="156"/>
      <c r="U50" s="156"/>
      <c r="V50" s="156"/>
      <c r="W50" s="156"/>
      <c r="X50" s="156">
        <v>17809.106380000001</v>
      </c>
      <c r="Y50" s="156"/>
      <c r="Z50" s="156"/>
      <c r="AA50" s="156"/>
      <c r="AB50" s="156"/>
      <c r="AC50" s="156"/>
      <c r="AD50" s="156">
        <v>11930</v>
      </c>
      <c r="AE50" s="156"/>
      <c r="AF50" s="156"/>
      <c r="AG50" s="156"/>
      <c r="AH50" s="156"/>
      <c r="AI50" s="156"/>
      <c r="AJ50" s="156">
        <v>26750</v>
      </c>
      <c r="AK50" s="156"/>
      <c r="AL50" s="156"/>
      <c r="AM50" s="156"/>
      <c r="AN50" s="156"/>
      <c r="AO50" s="156"/>
      <c r="AP50" s="156">
        <v>29770</v>
      </c>
      <c r="AQ50" s="156"/>
      <c r="AR50" s="156"/>
      <c r="AS50" s="156"/>
      <c r="AT50" s="156"/>
      <c r="AU50" s="156"/>
      <c r="AV50" s="156">
        <v>31860</v>
      </c>
      <c r="AW50" s="156"/>
      <c r="AX50" s="156"/>
      <c r="AY50" s="156"/>
      <c r="AZ50" s="156"/>
      <c r="BA50" s="156"/>
      <c r="BB50" s="156">
        <v>47050</v>
      </c>
      <c r="BC50" s="156"/>
      <c r="BD50" s="156"/>
      <c r="BE50" s="156"/>
      <c r="BF50" s="156"/>
      <c r="BG50" s="156"/>
      <c r="BH50" s="156">
        <v>96460</v>
      </c>
      <c r="BI50" s="156"/>
      <c r="BJ50" s="156"/>
      <c r="BK50" s="156"/>
      <c r="BL50" s="156"/>
      <c r="BM50" s="156"/>
      <c r="BN50" s="156"/>
      <c r="BO50" s="156">
        <v>31310</v>
      </c>
      <c r="BP50" s="156"/>
      <c r="BQ50" s="158"/>
      <c r="BR50" s="158"/>
      <c r="BS50" s="158"/>
      <c r="BT50" s="159"/>
      <c r="BU50" s="160"/>
      <c r="BV50" s="160"/>
      <c r="BW50" s="160"/>
      <c r="BX50" s="161"/>
      <c r="BY50" s="160">
        <f t="shared" si="46"/>
        <v>296550</v>
      </c>
      <c r="BZ50" s="160">
        <f t="shared" si="50"/>
        <v>3610.8936200000003</v>
      </c>
      <c r="CA50" s="160">
        <f t="shared" si="47"/>
        <v>3082.1444099999999</v>
      </c>
      <c r="CB50" s="160">
        <f t="shared" si="51"/>
        <v>85.356832251402622</v>
      </c>
      <c r="CC50" s="160"/>
      <c r="CD50" s="160">
        <f t="shared" si="48"/>
        <v>620990</v>
      </c>
      <c r="CE50" s="159">
        <f t="shared" si="49"/>
        <v>5254.6269199999997</v>
      </c>
      <c r="CF50" s="160"/>
      <c r="CG50" s="183" t="s">
        <v>281</v>
      </c>
      <c r="CH50" s="162"/>
      <c r="CI50" s="159"/>
      <c r="CJ50" s="4"/>
      <c r="CK50" s="43"/>
      <c r="CL50" s="26"/>
      <c r="CM50" s="19"/>
      <c r="CN50" s="45"/>
      <c r="CO50" s="46"/>
      <c r="CP50" s="46"/>
    </row>
    <row r="51" spans="1:94" s="47" customFormat="1" ht="210.75" customHeight="1" x14ac:dyDescent="0.85">
      <c r="A51" s="1"/>
      <c r="B51" s="54">
        <f t="shared" si="52"/>
        <v>30</v>
      </c>
      <c r="C51" s="112" t="s">
        <v>56</v>
      </c>
      <c r="D51" s="156">
        <v>104810</v>
      </c>
      <c r="E51" s="156">
        <v>1656.0067300000001</v>
      </c>
      <c r="F51" s="157">
        <v>0</v>
      </c>
      <c r="G51" s="157">
        <v>0</v>
      </c>
      <c r="H51" s="156">
        <v>0</v>
      </c>
      <c r="I51" s="156">
        <v>0</v>
      </c>
      <c r="J51" s="156">
        <v>0</v>
      </c>
      <c r="K51" s="156">
        <v>0</v>
      </c>
      <c r="L51" s="156">
        <v>5065.0039999999999</v>
      </c>
      <c r="M51" s="156">
        <v>5065.00378</v>
      </c>
      <c r="N51" s="156"/>
      <c r="O51" s="156"/>
      <c r="P51" s="156"/>
      <c r="Q51" s="156"/>
      <c r="R51" s="156">
        <v>9248.5946299999996</v>
      </c>
      <c r="S51" s="156">
        <v>8895.9374800000005</v>
      </c>
      <c r="T51" s="156"/>
      <c r="U51" s="156"/>
      <c r="V51" s="156"/>
      <c r="W51" s="156"/>
      <c r="X51" s="156">
        <v>40343.200680000002</v>
      </c>
      <c r="Y51" s="156"/>
      <c r="Z51" s="156"/>
      <c r="AA51" s="156"/>
      <c r="AB51" s="156"/>
      <c r="AC51" s="156"/>
      <c r="AD51" s="156">
        <v>45343.200689999998</v>
      </c>
      <c r="AE51" s="156"/>
      <c r="AF51" s="156"/>
      <c r="AG51" s="156"/>
      <c r="AH51" s="156"/>
      <c r="AI51" s="156"/>
      <c r="AJ51" s="156">
        <v>45000</v>
      </c>
      <c r="AK51" s="156"/>
      <c r="AL51" s="156"/>
      <c r="AM51" s="156"/>
      <c r="AN51" s="156"/>
      <c r="AO51" s="156"/>
      <c r="AP51" s="156">
        <v>45000</v>
      </c>
      <c r="AQ51" s="156"/>
      <c r="AR51" s="156"/>
      <c r="AS51" s="156"/>
      <c r="AT51" s="156"/>
      <c r="AU51" s="156"/>
      <c r="AV51" s="156">
        <v>30000</v>
      </c>
      <c r="AW51" s="156"/>
      <c r="AX51" s="156"/>
      <c r="AY51" s="156"/>
      <c r="AZ51" s="156"/>
      <c r="BA51" s="156"/>
      <c r="BB51" s="156">
        <v>30000</v>
      </c>
      <c r="BC51" s="156"/>
      <c r="BD51" s="156"/>
      <c r="BE51" s="156"/>
      <c r="BF51" s="156"/>
      <c r="BG51" s="156"/>
      <c r="BH51" s="156">
        <v>30000</v>
      </c>
      <c r="BI51" s="156"/>
      <c r="BJ51" s="156"/>
      <c r="BK51" s="156"/>
      <c r="BL51" s="156"/>
      <c r="BM51" s="156"/>
      <c r="BN51" s="156"/>
      <c r="BO51" s="156">
        <v>198140</v>
      </c>
      <c r="BP51" s="156"/>
      <c r="BQ51" s="158"/>
      <c r="BR51" s="158"/>
      <c r="BS51" s="158"/>
      <c r="BT51" s="159"/>
      <c r="BU51" s="160"/>
      <c r="BV51" s="160"/>
      <c r="BW51" s="160"/>
      <c r="BX51" s="161"/>
      <c r="BY51" s="160">
        <f t="shared" si="46"/>
        <v>478140</v>
      </c>
      <c r="BZ51" s="160">
        <f t="shared" si="50"/>
        <v>14313.59863</v>
      </c>
      <c r="CA51" s="160">
        <f t="shared" si="47"/>
        <v>13960.94126</v>
      </c>
      <c r="CB51" s="160">
        <f t="shared" si="51"/>
        <v>97.53620749668876</v>
      </c>
      <c r="CC51" s="160"/>
      <c r="CD51" s="160">
        <f t="shared" si="48"/>
        <v>582950</v>
      </c>
      <c r="CE51" s="159">
        <f t="shared" si="49"/>
        <v>15616.947990000001</v>
      </c>
      <c r="CF51" s="160"/>
      <c r="CG51" s="183" t="s">
        <v>282</v>
      </c>
      <c r="CH51" s="162"/>
      <c r="CI51" s="159"/>
      <c r="CJ51" s="4"/>
      <c r="CK51" s="43"/>
      <c r="CL51" s="26"/>
      <c r="CM51" s="19"/>
      <c r="CN51" s="45"/>
      <c r="CO51" s="46"/>
      <c r="CP51" s="46"/>
    </row>
    <row r="52" spans="1:94" s="47" customFormat="1" ht="263.25" customHeight="1" x14ac:dyDescent="0.85">
      <c r="A52" s="1"/>
      <c r="B52" s="54">
        <f t="shared" si="52"/>
        <v>31</v>
      </c>
      <c r="C52" s="112" t="s">
        <v>52</v>
      </c>
      <c r="D52" s="156">
        <v>47070</v>
      </c>
      <c r="E52" s="156">
        <v>0</v>
      </c>
      <c r="F52" s="157">
        <v>0</v>
      </c>
      <c r="G52" s="157">
        <v>0</v>
      </c>
      <c r="H52" s="156">
        <v>0</v>
      </c>
      <c r="I52" s="156">
        <v>0</v>
      </c>
      <c r="J52" s="156">
        <v>0</v>
      </c>
      <c r="K52" s="156">
        <v>0</v>
      </c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>
        <v>0</v>
      </c>
      <c r="Y52" s="156"/>
      <c r="Z52" s="156"/>
      <c r="AA52" s="156"/>
      <c r="AB52" s="156"/>
      <c r="AC52" s="156"/>
      <c r="AD52" s="156">
        <v>0</v>
      </c>
      <c r="AE52" s="156"/>
      <c r="AF52" s="156"/>
      <c r="AG52" s="156"/>
      <c r="AH52" s="156"/>
      <c r="AI52" s="156"/>
      <c r="AJ52" s="156">
        <v>0</v>
      </c>
      <c r="AK52" s="156"/>
      <c r="AL52" s="156"/>
      <c r="AM52" s="156"/>
      <c r="AN52" s="156"/>
      <c r="AO52" s="156"/>
      <c r="AP52" s="156">
        <v>20000</v>
      </c>
      <c r="AQ52" s="156"/>
      <c r="AR52" s="156"/>
      <c r="AS52" s="156"/>
      <c r="AT52" s="156"/>
      <c r="AU52" s="156"/>
      <c r="AV52" s="156">
        <v>20000</v>
      </c>
      <c r="AW52" s="156"/>
      <c r="AX52" s="156"/>
      <c r="AY52" s="156"/>
      <c r="AZ52" s="156"/>
      <c r="BA52" s="156"/>
      <c r="BB52" s="156">
        <v>17000</v>
      </c>
      <c r="BC52" s="156"/>
      <c r="BD52" s="156"/>
      <c r="BE52" s="156"/>
      <c r="BF52" s="156"/>
      <c r="BG52" s="156"/>
      <c r="BH52" s="156">
        <v>7740</v>
      </c>
      <c r="BI52" s="156"/>
      <c r="BJ52" s="156"/>
      <c r="BK52" s="156"/>
      <c r="BL52" s="156"/>
      <c r="BM52" s="156"/>
      <c r="BN52" s="156"/>
      <c r="BO52" s="156">
        <v>52930</v>
      </c>
      <c r="BP52" s="156"/>
      <c r="BQ52" s="158"/>
      <c r="BR52" s="158"/>
      <c r="BS52" s="158"/>
      <c r="BT52" s="159"/>
      <c r="BU52" s="160"/>
      <c r="BV52" s="160"/>
      <c r="BW52" s="160"/>
      <c r="BX52" s="161"/>
      <c r="BY52" s="160">
        <f t="shared" si="46"/>
        <v>117670</v>
      </c>
      <c r="BZ52" s="160">
        <f t="shared" si="50"/>
        <v>0</v>
      </c>
      <c r="CA52" s="160">
        <f t="shared" si="47"/>
        <v>0</v>
      </c>
      <c r="CB52" s="160">
        <v>0</v>
      </c>
      <c r="CC52" s="160"/>
      <c r="CD52" s="160">
        <f t="shared" si="48"/>
        <v>164740</v>
      </c>
      <c r="CE52" s="159">
        <f t="shared" si="49"/>
        <v>0</v>
      </c>
      <c r="CF52" s="160"/>
      <c r="CG52" s="183" t="s">
        <v>283</v>
      </c>
      <c r="CH52" s="162"/>
      <c r="CI52" s="159"/>
      <c r="CJ52" s="4"/>
      <c r="CK52" s="43"/>
      <c r="CL52" s="26"/>
      <c r="CM52" s="19"/>
      <c r="CN52" s="45"/>
      <c r="CO52" s="46"/>
      <c r="CP52" s="46"/>
    </row>
    <row r="53" spans="1:94" s="130" customFormat="1" ht="207" hidden="1" customHeight="1" x14ac:dyDescent="0.85">
      <c r="A53" s="124"/>
      <c r="B53" s="181"/>
      <c r="C53" s="125" t="s">
        <v>139</v>
      </c>
      <c r="D53" s="137">
        <f>D54</f>
        <v>0</v>
      </c>
      <c r="E53" s="137">
        <f>E54</f>
        <v>0</v>
      </c>
      <c r="F53" s="137">
        <f t="shared" ref="F53:BQ53" si="53">F54</f>
        <v>0</v>
      </c>
      <c r="G53" s="137">
        <f t="shared" si="53"/>
        <v>0</v>
      </c>
      <c r="H53" s="137">
        <f t="shared" si="53"/>
        <v>0</v>
      </c>
      <c r="I53" s="137">
        <f t="shared" si="53"/>
        <v>0</v>
      </c>
      <c r="J53" s="137">
        <f t="shared" si="53"/>
        <v>0</v>
      </c>
      <c r="K53" s="137">
        <f t="shared" si="53"/>
        <v>0</v>
      </c>
      <c r="L53" s="137">
        <f t="shared" si="53"/>
        <v>0</v>
      </c>
      <c r="M53" s="137">
        <f t="shared" si="53"/>
        <v>0</v>
      </c>
      <c r="N53" s="137">
        <f t="shared" si="53"/>
        <v>0</v>
      </c>
      <c r="O53" s="137">
        <f t="shared" si="53"/>
        <v>0</v>
      </c>
      <c r="P53" s="137">
        <f t="shared" si="53"/>
        <v>0</v>
      </c>
      <c r="Q53" s="137">
        <f t="shared" si="53"/>
        <v>0</v>
      </c>
      <c r="R53" s="137">
        <f t="shared" si="53"/>
        <v>0</v>
      </c>
      <c r="S53" s="137">
        <f t="shared" si="53"/>
        <v>0</v>
      </c>
      <c r="T53" s="137">
        <f t="shared" si="53"/>
        <v>0</v>
      </c>
      <c r="U53" s="137">
        <f t="shared" si="53"/>
        <v>0</v>
      </c>
      <c r="V53" s="137">
        <f t="shared" si="53"/>
        <v>0</v>
      </c>
      <c r="W53" s="137">
        <f t="shared" si="53"/>
        <v>0</v>
      </c>
      <c r="X53" s="137">
        <f t="shared" si="53"/>
        <v>0</v>
      </c>
      <c r="Y53" s="137">
        <f t="shared" si="53"/>
        <v>0</v>
      </c>
      <c r="Z53" s="137">
        <f t="shared" si="53"/>
        <v>0</v>
      </c>
      <c r="AA53" s="137">
        <f t="shared" si="53"/>
        <v>0</v>
      </c>
      <c r="AB53" s="137">
        <f t="shared" si="53"/>
        <v>0</v>
      </c>
      <c r="AC53" s="137">
        <f t="shared" si="53"/>
        <v>0</v>
      </c>
      <c r="AD53" s="137">
        <f t="shared" si="53"/>
        <v>0</v>
      </c>
      <c r="AE53" s="137">
        <f t="shared" si="53"/>
        <v>0</v>
      </c>
      <c r="AF53" s="137">
        <f t="shared" si="53"/>
        <v>0</v>
      </c>
      <c r="AG53" s="137">
        <f t="shared" si="53"/>
        <v>0</v>
      </c>
      <c r="AH53" s="137">
        <f t="shared" si="53"/>
        <v>0</v>
      </c>
      <c r="AI53" s="137">
        <f t="shared" si="53"/>
        <v>0</v>
      </c>
      <c r="AJ53" s="137">
        <f t="shared" si="53"/>
        <v>0</v>
      </c>
      <c r="AK53" s="137">
        <f t="shared" si="53"/>
        <v>0</v>
      </c>
      <c r="AL53" s="137">
        <f t="shared" si="53"/>
        <v>0</v>
      </c>
      <c r="AM53" s="137">
        <f t="shared" si="53"/>
        <v>0</v>
      </c>
      <c r="AN53" s="137">
        <f t="shared" si="53"/>
        <v>0</v>
      </c>
      <c r="AO53" s="137">
        <f t="shared" si="53"/>
        <v>0</v>
      </c>
      <c r="AP53" s="137">
        <f t="shared" si="53"/>
        <v>0</v>
      </c>
      <c r="AQ53" s="137">
        <f t="shared" si="53"/>
        <v>0</v>
      </c>
      <c r="AR53" s="137">
        <f t="shared" si="53"/>
        <v>0</v>
      </c>
      <c r="AS53" s="137">
        <f t="shared" si="53"/>
        <v>0</v>
      </c>
      <c r="AT53" s="137">
        <f t="shared" si="53"/>
        <v>0</v>
      </c>
      <c r="AU53" s="137">
        <f t="shared" si="53"/>
        <v>0</v>
      </c>
      <c r="AV53" s="137">
        <f t="shared" si="53"/>
        <v>0</v>
      </c>
      <c r="AW53" s="137">
        <f t="shared" si="53"/>
        <v>0</v>
      </c>
      <c r="AX53" s="137">
        <f t="shared" si="53"/>
        <v>0</v>
      </c>
      <c r="AY53" s="137">
        <f t="shared" si="53"/>
        <v>0</v>
      </c>
      <c r="AZ53" s="137">
        <f t="shared" si="53"/>
        <v>0</v>
      </c>
      <c r="BA53" s="137">
        <f t="shared" si="53"/>
        <v>0</v>
      </c>
      <c r="BB53" s="137">
        <f t="shared" si="53"/>
        <v>0</v>
      </c>
      <c r="BC53" s="137">
        <f t="shared" si="53"/>
        <v>0</v>
      </c>
      <c r="BD53" s="137">
        <f t="shared" si="53"/>
        <v>0</v>
      </c>
      <c r="BE53" s="137">
        <f t="shared" si="53"/>
        <v>0</v>
      </c>
      <c r="BF53" s="137">
        <f t="shared" si="53"/>
        <v>0</v>
      </c>
      <c r="BG53" s="137">
        <f t="shared" si="53"/>
        <v>0</v>
      </c>
      <c r="BH53" s="137">
        <f t="shared" si="53"/>
        <v>68610</v>
      </c>
      <c r="BI53" s="137">
        <f t="shared" si="53"/>
        <v>0</v>
      </c>
      <c r="BJ53" s="137">
        <f t="shared" si="53"/>
        <v>0</v>
      </c>
      <c r="BK53" s="137">
        <f t="shared" si="53"/>
        <v>0</v>
      </c>
      <c r="BL53" s="137">
        <f t="shared" si="53"/>
        <v>0</v>
      </c>
      <c r="BM53" s="137">
        <f t="shared" si="53"/>
        <v>0</v>
      </c>
      <c r="BN53" s="137">
        <f t="shared" si="53"/>
        <v>0</v>
      </c>
      <c r="BO53" s="137">
        <f t="shared" si="53"/>
        <v>0</v>
      </c>
      <c r="BP53" s="137">
        <f t="shared" si="53"/>
        <v>0</v>
      </c>
      <c r="BQ53" s="137">
        <f t="shared" si="53"/>
        <v>0</v>
      </c>
      <c r="BR53" s="137">
        <f t="shared" ref="BR53:CI53" si="54">BR54</f>
        <v>0</v>
      </c>
      <c r="BS53" s="137">
        <f t="shared" si="54"/>
        <v>0</v>
      </c>
      <c r="BT53" s="137">
        <f t="shared" si="54"/>
        <v>0</v>
      </c>
      <c r="BU53" s="137">
        <f t="shared" si="54"/>
        <v>0</v>
      </c>
      <c r="BV53" s="137">
        <f t="shared" si="54"/>
        <v>0</v>
      </c>
      <c r="BW53" s="137">
        <f t="shared" si="54"/>
        <v>0</v>
      </c>
      <c r="BX53" s="137">
        <f t="shared" si="54"/>
        <v>0</v>
      </c>
      <c r="BY53" s="137">
        <f t="shared" si="54"/>
        <v>68610</v>
      </c>
      <c r="BZ53" s="137">
        <f>BZ54</f>
        <v>0</v>
      </c>
      <c r="CA53" s="137">
        <f t="shared" si="54"/>
        <v>0</v>
      </c>
      <c r="CB53" s="137">
        <f t="shared" si="54"/>
        <v>0</v>
      </c>
      <c r="CC53" s="137"/>
      <c r="CD53" s="137">
        <f t="shared" si="54"/>
        <v>68610</v>
      </c>
      <c r="CE53" s="137">
        <f t="shared" si="54"/>
        <v>0</v>
      </c>
      <c r="CF53" s="137">
        <f t="shared" si="54"/>
        <v>0</v>
      </c>
      <c r="CG53" s="137">
        <f t="shared" si="54"/>
        <v>0</v>
      </c>
      <c r="CH53" s="137"/>
      <c r="CI53" s="137">
        <f t="shared" si="54"/>
        <v>0</v>
      </c>
      <c r="CJ53" s="126"/>
      <c r="CK53" s="126"/>
      <c r="CL53" s="124"/>
      <c r="CM53" s="127"/>
      <c r="CN53" s="128"/>
      <c r="CO53" s="129"/>
      <c r="CP53" s="129"/>
    </row>
    <row r="54" spans="1:94" s="47" customFormat="1" ht="180.75" customHeight="1" x14ac:dyDescent="0.85">
      <c r="A54" s="1"/>
      <c r="B54" s="54">
        <f>B52+1</f>
        <v>32</v>
      </c>
      <c r="C54" s="112" t="s">
        <v>58</v>
      </c>
      <c r="D54" s="156">
        <v>0</v>
      </c>
      <c r="E54" s="156">
        <v>0</v>
      </c>
      <c r="F54" s="157">
        <v>0</v>
      </c>
      <c r="G54" s="157">
        <v>0</v>
      </c>
      <c r="H54" s="156">
        <v>0</v>
      </c>
      <c r="I54" s="156">
        <v>0</v>
      </c>
      <c r="J54" s="156">
        <v>0</v>
      </c>
      <c r="K54" s="156">
        <v>0</v>
      </c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156"/>
      <c r="BH54" s="156">
        <v>68610</v>
      </c>
      <c r="BI54" s="156"/>
      <c r="BJ54" s="156"/>
      <c r="BK54" s="156"/>
      <c r="BL54" s="156"/>
      <c r="BM54" s="156"/>
      <c r="BN54" s="156"/>
      <c r="BO54" s="156"/>
      <c r="BP54" s="156"/>
      <c r="BQ54" s="158"/>
      <c r="BR54" s="158"/>
      <c r="BS54" s="158"/>
      <c r="BT54" s="159"/>
      <c r="BU54" s="160"/>
      <c r="BV54" s="160"/>
      <c r="BW54" s="160"/>
      <c r="BX54" s="161"/>
      <c r="BY54" s="160">
        <f>F54+L54+R54+X54+AD54+AJ54+AP54+AV54+BB54+BH54+BO54</f>
        <v>68610</v>
      </c>
      <c r="BZ54" s="160">
        <f>F54+L54+R54</f>
        <v>0</v>
      </c>
      <c r="CA54" s="160">
        <f>G54+M54+S54+Y54+AE54+AK54+AQ54+AW54+BC54+BI54+BP54</f>
        <v>0</v>
      </c>
      <c r="CB54" s="160">
        <f t="shared" si="26"/>
        <v>0</v>
      </c>
      <c r="CC54" s="160"/>
      <c r="CD54" s="160">
        <f>D54+BY54</f>
        <v>68610</v>
      </c>
      <c r="CE54" s="159">
        <f>E54+CA54</f>
        <v>0</v>
      </c>
      <c r="CF54" s="160"/>
      <c r="CG54" s="162"/>
      <c r="CH54" s="162"/>
      <c r="CI54" s="159"/>
      <c r="CJ54" s="4"/>
      <c r="CK54" s="43"/>
      <c r="CL54" s="26"/>
      <c r="CM54" s="19"/>
      <c r="CN54" s="45"/>
      <c r="CO54" s="46"/>
      <c r="CP54" s="46"/>
    </row>
    <row r="55" spans="1:94" ht="210.75" customHeight="1" x14ac:dyDescent="0.85">
      <c r="A55" s="135"/>
      <c r="B55" s="4"/>
      <c r="C55" s="193" t="s">
        <v>140</v>
      </c>
      <c r="D55" s="193">
        <f>D56+D57+D58+D59+D60+D61+D62+D63+D64+D65</f>
        <v>0</v>
      </c>
      <c r="E55" s="193">
        <f t="shared" ref="E55:BP55" si="55">E56+E57+E58+E59+E60+E61+E62+E63+E64+E65</f>
        <v>0</v>
      </c>
      <c r="F55" s="4">
        <f t="shared" si="55"/>
        <v>0</v>
      </c>
      <c r="G55" s="4">
        <f t="shared" si="55"/>
        <v>0</v>
      </c>
      <c r="H55" s="134">
        <f t="shared" si="55"/>
        <v>0</v>
      </c>
      <c r="I55" s="134">
        <f t="shared" si="55"/>
        <v>0</v>
      </c>
      <c r="J55" s="134">
        <f t="shared" si="55"/>
        <v>0</v>
      </c>
      <c r="K55" s="134">
        <f t="shared" si="55"/>
        <v>0</v>
      </c>
      <c r="L55" s="193">
        <f t="shared" si="55"/>
        <v>0</v>
      </c>
      <c r="M55" s="4">
        <f t="shared" si="55"/>
        <v>0</v>
      </c>
      <c r="N55" s="134">
        <f t="shared" si="55"/>
        <v>0</v>
      </c>
      <c r="O55" s="134">
        <f t="shared" si="55"/>
        <v>0</v>
      </c>
      <c r="P55" s="134">
        <f t="shared" si="55"/>
        <v>0</v>
      </c>
      <c r="Q55" s="134">
        <f t="shared" si="55"/>
        <v>0</v>
      </c>
      <c r="R55" s="193">
        <f t="shared" si="55"/>
        <v>6510</v>
      </c>
      <c r="S55" s="206">
        <f t="shared" si="55"/>
        <v>15000</v>
      </c>
      <c r="T55" s="134">
        <f t="shared" si="55"/>
        <v>0</v>
      </c>
      <c r="U55" s="134">
        <f t="shared" si="55"/>
        <v>0</v>
      </c>
      <c r="V55" s="134">
        <f t="shared" si="55"/>
        <v>0</v>
      </c>
      <c r="W55" s="134">
        <f t="shared" si="55"/>
        <v>0</v>
      </c>
      <c r="X55" s="193">
        <f t="shared" si="55"/>
        <v>14238</v>
      </c>
      <c r="Y55" s="4">
        <f t="shared" si="55"/>
        <v>0</v>
      </c>
      <c r="Z55" s="134">
        <f t="shared" si="55"/>
        <v>0</v>
      </c>
      <c r="AA55" s="134">
        <f t="shared" si="55"/>
        <v>0</v>
      </c>
      <c r="AB55" s="134">
        <f t="shared" si="55"/>
        <v>0</v>
      </c>
      <c r="AC55" s="134">
        <f t="shared" si="55"/>
        <v>0</v>
      </c>
      <c r="AD55" s="193">
        <f t="shared" si="55"/>
        <v>30934</v>
      </c>
      <c r="AE55" s="4">
        <f t="shared" si="55"/>
        <v>0</v>
      </c>
      <c r="AF55" s="134">
        <f t="shared" si="55"/>
        <v>0</v>
      </c>
      <c r="AG55" s="134">
        <f t="shared" si="55"/>
        <v>0</v>
      </c>
      <c r="AH55" s="134">
        <f t="shared" si="55"/>
        <v>0</v>
      </c>
      <c r="AI55" s="134">
        <f t="shared" si="55"/>
        <v>0</v>
      </c>
      <c r="AJ55" s="193">
        <f t="shared" si="55"/>
        <v>115882.5</v>
      </c>
      <c r="AK55" s="4">
        <f t="shared" si="55"/>
        <v>0</v>
      </c>
      <c r="AL55" s="134">
        <f t="shared" si="55"/>
        <v>0</v>
      </c>
      <c r="AM55" s="134">
        <f t="shared" si="55"/>
        <v>0</v>
      </c>
      <c r="AN55" s="134">
        <f t="shared" si="55"/>
        <v>0</v>
      </c>
      <c r="AO55" s="134">
        <f t="shared" si="55"/>
        <v>0</v>
      </c>
      <c r="AP55" s="193">
        <f t="shared" si="55"/>
        <v>115882.5</v>
      </c>
      <c r="AQ55" s="4">
        <f t="shared" si="55"/>
        <v>0</v>
      </c>
      <c r="AR55" s="134">
        <f t="shared" si="55"/>
        <v>0</v>
      </c>
      <c r="AS55" s="134">
        <f t="shared" si="55"/>
        <v>0</v>
      </c>
      <c r="AT55" s="134">
        <f t="shared" si="55"/>
        <v>0</v>
      </c>
      <c r="AU55" s="134">
        <f t="shared" si="55"/>
        <v>0</v>
      </c>
      <c r="AV55" s="193">
        <f t="shared" si="55"/>
        <v>99229.5</v>
      </c>
      <c r="AW55" s="4">
        <f t="shared" si="55"/>
        <v>0</v>
      </c>
      <c r="AX55" s="134">
        <f t="shared" si="55"/>
        <v>0</v>
      </c>
      <c r="AY55" s="134">
        <f t="shared" si="55"/>
        <v>0</v>
      </c>
      <c r="AZ55" s="134">
        <f t="shared" si="55"/>
        <v>0</v>
      </c>
      <c r="BA55" s="134">
        <f t="shared" si="55"/>
        <v>0</v>
      </c>
      <c r="BB55" s="193">
        <f t="shared" si="55"/>
        <v>99229.5</v>
      </c>
      <c r="BC55" s="4">
        <f t="shared" si="55"/>
        <v>0</v>
      </c>
      <c r="BD55" s="134">
        <f t="shared" si="55"/>
        <v>0</v>
      </c>
      <c r="BE55" s="134">
        <f t="shared" si="55"/>
        <v>0</v>
      </c>
      <c r="BF55" s="134">
        <f t="shared" si="55"/>
        <v>0</v>
      </c>
      <c r="BG55" s="134">
        <f t="shared" si="55"/>
        <v>0</v>
      </c>
      <c r="BH55" s="193">
        <f t="shared" si="55"/>
        <v>100279.5</v>
      </c>
      <c r="BI55" s="4">
        <f t="shared" si="55"/>
        <v>0</v>
      </c>
      <c r="BJ55" s="134">
        <f t="shared" si="55"/>
        <v>0</v>
      </c>
      <c r="BK55" s="134">
        <f t="shared" si="55"/>
        <v>0</v>
      </c>
      <c r="BL55" s="134">
        <f t="shared" si="55"/>
        <v>0</v>
      </c>
      <c r="BM55" s="134">
        <f t="shared" si="55"/>
        <v>0</v>
      </c>
      <c r="BN55" s="134">
        <f t="shared" si="55"/>
        <v>0</v>
      </c>
      <c r="BO55" s="193">
        <f t="shared" si="55"/>
        <v>283653.25300000003</v>
      </c>
      <c r="BP55" s="4">
        <f t="shared" si="55"/>
        <v>0</v>
      </c>
      <c r="BQ55" s="134">
        <f t="shared" ref="BQ55:CL55" si="56">BQ56+BQ57+BQ58+BQ59+BQ60+BQ61+BQ62+BQ63+BQ64+BQ65</f>
        <v>0</v>
      </c>
      <c r="BR55" s="134">
        <f t="shared" si="56"/>
        <v>0</v>
      </c>
      <c r="BS55" s="134">
        <f t="shared" si="56"/>
        <v>0</v>
      </c>
      <c r="BT55" s="134">
        <f t="shared" si="56"/>
        <v>0</v>
      </c>
      <c r="BU55" s="134">
        <f t="shared" si="56"/>
        <v>0</v>
      </c>
      <c r="BV55" s="134">
        <f t="shared" si="56"/>
        <v>0</v>
      </c>
      <c r="BW55" s="134">
        <f t="shared" si="56"/>
        <v>0</v>
      </c>
      <c r="BX55" s="134">
        <f t="shared" si="56"/>
        <v>0</v>
      </c>
      <c r="BY55" s="193">
        <f>BY56+BY57+BY58+BY59+BY60+BY61+BY62+BY63+BY64+BY65</f>
        <v>865838.75300000003</v>
      </c>
      <c r="BZ55" s="200">
        <f>SUM(BZ56:BZ65)</f>
        <v>6510</v>
      </c>
      <c r="CA55" s="169">
        <f t="shared" si="56"/>
        <v>15000</v>
      </c>
      <c r="CB55" s="170">
        <f>CA55/BZ55*100</f>
        <v>230.41474654377879</v>
      </c>
      <c r="CC55" s="170">
        <f>CA55/BY55*100</f>
        <v>1.7324241896112036</v>
      </c>
      <c r="CD55" s="193">
        <f t="shared" si="56"/>
        <v>865838.75300000003</v>
      </c>
      <c r="CE55" s="4">
        <f t="shared" si="56"/>
        <v>15000</v>
      </c>
      <c r="CF55" s="4">
        <f t="shared" si="56"/>
        <v>0</v>
      </c>
      <c r="CG55" s="134"/>
      <c r="CH55" s="134">
        <f>SUM(CH56:CH65)</f>
        <v>153000</v>
      </c>
      <c r="CI55" s="4">
        <f t="shared" si="56"/>
        <v>34991.247000000003</v>
      </c>
      <c r="CJ55" s="4">
        <f t="shared" si="56"/>
        <v>0</v>
      </c>
      <c r="CK55" s="4">
        <f t="shared" si="56"/>
        <v>0</v>
      </c>
      <c r="CL55" s="4">
        <f t="shared" si="56"/>
        <v>0</v>
      </c>
      <c r="CM55" s="19" t="s">
        <v>93</v>
      </c>
      <c r="CN55" s="10"/>
      <c r="CO55" s="11"/>
      <c r="CP55" s="11"/>
    </row>
    <row r="56" spans="1:94" s="47" customFormat="1" ht="300.75" hidden="1" customHeight="1" x14ac:dyDescent="0.85">
      <c r="A56" s="1"/>
      <c r="B56" s="54">
        <f>B54+1</f>
        <v>33</v>
      </c>
      <c r="C56" s="112" t="s">
        <v>252</v>
      </c>
      <c r="D56" s="24">
        <v>0</v>
      </c>
      <c r="E56" s="24">
        <v>0</v>
      </c>
      <c r="F56" s="33">
        <v>0</v>
      </c>
      <c r="G56" s="33">
        <v>0</v>
      </c>
      <c r="H56" s="24">
        <v>0</v>
      </c>
      <c r="I56" s="24">
        <v>0</v>
      </c>
      <c r="J56" s="24">
        <v>0</v>
      </c>
      <c r="K56" s="24">
        <v>0</v>
      </c>
      <c r="L56" s="33">
        <v>0</v>
      </c>
      <c r="M56" s="33">
        <v>0</v>
      </c>
      <c r="N56" s="33"/>
      <c r="O56" s="33"/>
      <c r="P56" s="33"/>
      <c r="Q56" s="33"/>
      <c r="R56" s="123">
        <v>0</v>
      </c>
      <c r="S56" s="33">
        <v>0</v>
      </c>
      <c r="T56" s="33"/>
      <c r="U56" s="33"/>
      <c r="V56" s="33"/>
      <c r="W56" s="33"/>
      <c r="X56" s="33">
        <v>0</v>
      </c>
      <c r="Y56" s="33">
        <v>0</v>
      </c>
      <c r="Z56" s="33"/>
      <c r="AA56" s="33"/>
      <c r="AB56" s="33"/>
      <c r="AC56" s="33"/>
      <c r="AD56" s="24">
        <v>16657</v>
      </c>
      <c r="AE56" s="33">
        <v>0</v>
      </c>
      <c r="AF56" s="33"/>
      <c r="AG56" s="33"/>
      <c r="AH56" s="33"/>
      <c r="AI56" s="33"/>
      <c r="AJ56" s="33">
        <f>15820.35+832.65</f>
        <v>16653</v>
      </c>
      <c r="AK56" s="33">
        <v>0</v>
      </c>
      <c r="AL56" s="33"/>
      <c r="AM56" s="33"/>
      <c r="AN56" s="32"/>
      <c r="AO56" s="33"/>
      <c r="AP56" s="33">
        <f>15820.35+832.65</f>
        <v>16653</v>
      </c>
      <c r="AQ56" s="33">
        <v>0</v>
      </c>
      <c r="AR56" s="33"/>
      <c r="AS56" s="33"/>
      <c r="AT56" s="32"/>
      <c r="AU56" s="33"/>
      <c r="AV56" s="24">
        <v>0</v>
      </c>
      <c r="AW56" s="33">
        <v>0</v>
      </c>
      <c r="AX56" s="33"/>
      <c r="AY56" s="33"/>
      <c r="AZ56" s="32"/>
      <c r="BA56" s="33"/>
      <c r="BB56" s="33">
        <v>0</v>
      </c>
      <c r="BC56" s="33">
        <v>0</v>
      </c>
      <c r="BD56" s="33"/>
      <c r="BE56" s="33"/>
      <c r="BF56" s="32"/>
      <c r="BG56" s="33"/>
      <c r="BH56" s="33">
        <v>0</v>
      </c>
      <c r="BI56" s="33">
        <v>0</v>
      </c>
      <c r="BJ56" s="33"/>
      <c r="BK56" s="33"/>
      <c r="BL56" s="32"/>
      <c r="BM56" s="33"/>
      <c r="BN56" s="30"/>
      <c r="BO56" s="60">
        <v>0</v>
      </c>
      <c r="BP56" s="60">
        <v>0</v>
      </c>
      <c r="BQ56" s="60"/>
      <c r="BR56" s="56"/>
      <c r="BS56" s="60"/>
      <c r="BT56" s="33"/>
      <c r="BU56" s="24"/>
      <c r="BV56" s="24"/>
      <c r="BW56" s="24"/>
      <c r="BX56" s="32"/>
      <c r="BY56" s="24">
        <f t="shared" ref="BY56:BY64" si="57">F56+L56+R56+X56+AD56+AJ56+AP56+AV56+BB56+BH56+BO56</f>
        <v>49963</v>
      </c>
      <c r="BZ56" s="24">
        <f>F56+L56+R56</f>
        <v>0</v>
      </c>
      <c r="CA56" s="24">
        <f t="shared" ref="CA56:CA64" si="58">G56+M56+S56+Y56+AE56+AK56+AQ56+AW56+BC56+BI56+BP56</f>
        <v>0</v>
      </c>
      <c r="CB56" s="24">
        <f t="shared" si="26"/>
        <v>0</v>
      </c>
      <c r="CC56" s="24"/>
      <c r="CD56" s="24">
        <f t="shared" ref="CD56:CD64" si="59">D56+BY56</f>
        <v>49963</v>
      </c>
      <c r="CE56" s="33">
        <f t="shared" ref="CE56:CE64" si="60">E56+CA56</f>
        <v>0</v>
      </c>
      <c r="CF56" s="24"/>
      <c r="CG56" s="144"/>
      <c r="CH56" s="42"/>
      <c r="CI56" s="33"/>
      <c r="CJ56" s="4"/>
      <c r="CK56" s="43"/>
      <c r="CL56" s="26"/>
      <c r="CM56" s="19"/>
      <c r="CN56" s="45"/>
      <c r="CO56" s="46"/>
      <c r="CP56" s="46"/>
    </row>
    <row r="57" spans="1:94" s="47" customFormat="1" ht="210.75" hidden="1" customHeight="1" x14ac:dyDescent="0.85">
      <c r="A57" s="1"/>
      <c r="B57" s="54">
        <f>B56+1</f>
        <v>34</v>
      </c>
      <c r="C57" s="112" t="s">
        <v>253</v>
      </c>
      <c r="D57" s="24">
        <v>0</v>
      </c>
      <c r="E57" s="24">
        <v>0</v>
      </c>
      <c r="F57" s="33">
        <v>0</v>
      </c>
      <c r="G57" s="33">
        <v>0</v>
      </c>
      <c r="H57" s="24">
        <v>0</v>
      </c>
      <c r="I57" s="24">
        <v>0</v>
      </c>
      <c r="J57" s="24">
        <v>0</v>
      </c>
      <c r="K57" s="24">
        <v>0</v>
      </c>
      <c r="L57" s="33">
        <v>0</v>
      </c>
      <c r="M57" s="33">
        <v>0</v>
      </c>
      <c r="N57" s="33"/>
      <c r="O57" s="33"/>
      <c r="P57" s="33"/>
      <c r="Q57" s="33"/>
      <c r="R57" s="123">
        <v>0</v>
      </c>
      <c r="S57" s="33">
        <v>0</v>
      </c>
      <c r="T57" s="33"/>
      <c r="U57" s="33"/>
      <c r="V57" s="33"/>
      <c r="W57" s="33"/>
      <c r="X57" s="33">
        <v>0</v>
      </c>
      <c r="Y57" s="33">
        <v>0</v>
      </c>
      <c r="Z57" s="33"/>
      <c r="AA57" s="33"/>
      <c r="AB57" s="33"/>
      <c r="AC57" s="33"/>
      <c r="AD57" s="33">
        <v>0</v>
      </c>
      <c r="AE57" s="33">
        <v>0</v>
      </c>
      <c r="AF57" s="33"/>
      <c r="AG57" s="33"/>
      <c r="AH57" s="33"/>
      <c r="AI57" s="33"/>
      <c r="AJ57" s="33">
        <f>6887.025+362.475</f>
        <v>7249.5</v>
      </c>
      <c r="AK57" s="33">
        <v>0</v>
      </c>
      <c r="AL57" s="33"/>
      <c r="AM57" s="33"/>
      <c r="AN57" s="32"/>
      <c r="AO57" s="33"/>
      <c r="AP57" s="33">
        <f>6887.025+362.475</f>
        <v>7249.5</v>
      </c>
      <c r="AQ57" s="33">
        <v>0</v>
      </c>
      <c r="AR57" s="33"/>
      <c r="AS57" s="33"/>
      <c r="AT57" s="32"/>
      <c r="AU57" s="33"/>
      <c r="AV57" s="33">
        <f>6887.025+362.475</f>
        <v>7249.5</v>
      </c>
      <c r="AW57" s="33">
        <v>0</v>
      </c>
      <c r="AX57" s="33"/>
      <c r="AY57" s="33"/>
      <c r="AZ57" s="32"/>
      <c r="BA57" s="33"/>
      <c r="BB57" s="33">
        <f>6887.025+362.475</f>
        <v>7249.5</v>
      </c>
      <c r="BC57" s="33">
        <v>0</v>
      </c>
      <c r="BD57" s="33"/>
      <c r="BE57" s="33"/>
      <c r="BF57" s="32"/>
      <c r="BG57" s="33"/>
      <c r="BH57" s="33">
        <f>6887.025+362.475</f>
        <v>7249.5</v>
      </c>
      <c r="BI57" s="33">
        <v>0</v>
      </c>
      <c r="BJ57" s="33"/>
      <c r="BK57" s="33"/>
      <c r="BL57" s="32"/>
      <c r="BM57" s="33"/>
      <c r="BN57" s="30"/>
      <c r="BO57" s="60">
        <f>6886.875+362.625</f>
        <v>7249.5</v>
      </c>
      <c r="BP57" s="60">
        <v>0</v>
      </c>
      <c r="BQ57" s="60"/>
      <c r="BR57" s="56"/>
      <c r="BS57" s="60"/>
      <c r="BT57" s="33"/>
      <c r="BU57" s="24"/>
      <c r="BV57" s="24"/>
      <c r="BW57" s="24"/>
      <c r="BX57" s="32"/>
      <c r="BY57" s="24">
        <f t="shared" si="57"/>
        <v>43497</v>
      </c>
      <c r="BZ57" s="24">
        <f t="shared" ref="BZ57:BZ64" si="61">F57+L57+R57</f>
        <v>0</v>
      </c>
      <c r="CA57" s="24">
        <f t="shared" si="58"/>
        <v>0</v>
      </c>
      <c r="CB57" s="24">
        <f t="shared" si="26"/>
        <v>0</v>
      </c>
      <c r="CC57" s="24"/>
      <c r="CD57" s="24">
        <f t="shared" si="59"/>
        <v>43497</v>
      </c>
      <c r="CE57" s="33">
        <f t="shared" si="60"/>
        <v>0</v>
      </c>
      <c r="CF57" s="24"/>
      <c r="CG57" s="42"/>
      <c r="CH57" s="42"/>
      <c r="CI57" s="33"/>
      <c r="CJ57" s="4"/>
      <c r="CK57" s="43"/>
      <c r="CL57" s="26"/>
      <c r="CM57" s="19"/>
      <c r="CN57" s="45"/>
      <c r="CO57" s="46"/>
      <c r="CP57" s="46"/>
    </row>
    <row r="58" spans="1:94" s="47" customFormat="1" ht="300.75" hidden="1" customHeight="1" x14ac:dyDescent="0.85">
      <c r="A58" s="1"/>
      <c r="B58" s="54">
        <f t="shared" ref="B58:B64" si="62">B57+1</f>
        <v>35</v>
      </c>
      <c r="C58" s="112" t="s">
        <v>254</v>
      </c>
      <c r="D58" s="24">
        <v>0</v>
      </c>
      <c r="E58" s="24">
        <v>0</v>
      </c>
      <c r="F58" s="33">
        <v>0</v>
      </c>
      <c r="G58" s="33">
        <v>0</v>
      </c>
      <c r="H58" s="24">
        <v>0</v>
      </c>
      <c r="I58" s="24">
        <v>0</v>
      </c>
      <c r="J58" s="24">
        <v>0</v>
      </c>
      <c r="K58" s="24">
        <v>0</v>
      </c>
      <c r="L58" s="33">
        <v>0</v>
      </c>
      <c r="M58" s="33">
        <v>0</v>
      </c>
      <c r="N58" s="33"/>
      <c r="O58" s="33"/>
      <c r="P58" s="33"/>
      <c r="Q58" s="33"/>
      <c r="R58" s="123">
        <v>0</v>
      </c>
      <c r="S58" s="33">
        <v>0</v>
      </c>
      <c r="T58" s="33"/>
      <c r="U58" s="33"/>
      <c r="V58" s="33"/>
      <c r="W58" s="33"/>
      <c r="X58" s="33">
        <v>0</v>
      </c>
      <c r="Y58" s="33">
        <v>0</v>
      </c>
      <c r="Z58" s="33"/>
      <c r="AA58" s="33"/>
      <c r="AB58" s="33"/>
      <c r="AC58" s="33"/>
      <c r="AD58" s="33">
        <v>0</v>
      </c>
      <c r="AE58" s="33">
        <v>0</v>
      </c>
      <c r="AF58" s="33"/>
      <c r="AG58" s="33"/>
      <c r="AH58" s="33"/>
      <c r="AI58" s="33"/>
      <c r="AJ58" s="33">
        <f>12000+600</f>
        <v>12600</v>
      </c>
      <c r="AK58" s="33">
        <v>0</v>
      </c>
      <c r="AL58" s="33"/>
      <c r="AM58" s="33"/>
      <c r="AN58" s="32"/>
      <c r="AO58" s="33"/>
      <c r="AP58" s="33">
        <f>12000+600</f>
        <v>12600</v>
      </c>
      <c r="AQ58" s="33">
        <v>0</v>
      </c>
      <c r="AR58" s="33"/>
      <c r="AS58" s="33"/>
      <c r="AT58" s="32"/>
      <c r="AU58" s="33"/>
      <c r="AV58" s="33">
        <f>12000+600</f>
        <v>12600</v>
      </c>
      <c r="AW58" s="33">
        <v>0</v>
      </c>
      <c r="AX58" s="33"/>
      <c r="AY58" s="33"/>
      <c r="AZ58" s="32"/>
      <c r="BA58" s="33"/>
      <c r="BB58" s="33">
        <f>12000+600</f>
        <v>12600</v>
      </c>
      <c r="BC58" s="33">
        <v>0</v>
      </c>
      <c r="BD58" s="33"/>
      <c r="BE58" s="33"/>
      <c r="BF58" s="32"/>
      <c r="BG58" s="33"/>
      <c r="BH58" s="33">
        <f>12000+600</f>
        <v>12600</v>
      </c>
      <c r="BI58" s="33">
        <v>0</v>
      </c>
      <c r="BJ58" s="33"/>
      <c r="BK58" s="33"/>
      <c r="BL58" s="32"/>
      <c r="BM58" s="33"/>
      <c r="BN58" s="30"/>
      <c r="BO58" s="60">
        <f>15627+823</f>
        <v>16450</v>
      </c>
      <c r="BP58" s="60">
        <v>0</v>
      </c>
      <c r="BQ58" s="60"/>
      <c r="BR58" s="56"/>
      <c r="BS58" s="60"/>
      <c r="BT58" s="33"/>
      <c r="BU58" s="24"/>
      <c r="BV58" s="24"/>
      <c r="BW58" s="24"/>
      <c r="BX58" s="32"/>
      <c r="BY58" s="24">
        <f t="shared" si="57"/>
        <v>79450</v>
      </c>
      <c r="BZ58" s="24">
        <f t="shared" si="61"/>
        <v>0</v>
      </c>
      <c r="CA58" s="24">
        <f t="shared" si="58"/>
        <v>0</v>
      </c>
      <c r="CB58" s="24">
        <f t="shared" si="26"/>
        <v>0</v>
      </c>
      <c r="CC58" s="24"/>
      <c r="CD58" s="24">
        <f t="shared" si="59"/>
        <v>79450</v>
      </c>
      <c r="CE58" s="33">
        <f t="shared" si="60"/>
        <v>0</v>
      </c>
      <c r="CF58" s="24"/>
      <c r="CG58" s="42"/>
      <c r="CH58" s="42"/>
      <c r="CI58" s="33"/>
      <c r="CJ58" s="4"/>
      <c r="CK58" s="43"/>
      <c r="CL58" s="26"/>
      <c r="CM58" s="19"/>
      <c r="CN58" s="45"/>
      <c r="CO58" s="46"/>
      <c r="CP58" s="46"/>
    </row>
    <row r="59" spans="1:94" s="47" customFormat="1" ht="300.75" hidden="1" customHeight="1" x14ac:dyDescent="0.85">
      <c r="A59" s="1"/>
      <c r="B59" s="54">
        <f t="shared" si="62"/>
        <v>36</v>
      </c>
      <c r="C59" s="112" t="s">
        <v>255</v>
      </c>
      <c r="D59" s="24">
        <v>0</v>
      </c>
      <c r="E59" s="24">
        <v>0</v>
      </c>
      <c r="F59" s="33">
        <v>0</v>
      </c>
      <c r="G59" s="33">
        <v>0</v>
      </c>
      <c r="H59" s="24">
        <v>0</v>
      </c>
      <c r="I59" s="24">
        <v>0</v>
      </c>
      <c r="J59" s="24">
        <v>0</v>
      </c>
      <c r="K59" s="24">
        <v>0</v>
      </c>
      <c r="L59" s="33">
        <v>0</v>
      </c>
      <c r="M59" s="33">
        <v>0</v>
      </c>
      <c r="N59" s="33"/>
      <c r="O59" s="33"/>
      <c r="P59" s="33"/>
      <c r="Q59" s="33"/>
      <c r="R59" s="123">
        <v>0</v>
      </c>
      <c r="S59" s="33">
        <v>0</v>
      </c>
      <c r="T59" s="33"/>
      <c r="U59" s="33"/>
      <c r="V59" s="33"/>
      <c r="W59" s="33"/>
      <c r="X59" s="33">
        <f>7360+368</f>
        <v>7728</v>
      </c>
      <c r="Y59" s="33">
        <v>0</v>
      </c>
      <c r="Z59" s="33"/>
      <c r="AA59" s="33"/>
      <c r="AB59" s="33"/>
      <c r="AC59" s="33"/>
      <c r="AD59" s="33">
        <f>7360+407</f>
        <v>7767</v>
      </c>
      <c r="AE59" s="33">
        <v>0</v>
      </c>
      <c r="AF59" s="33"/>
      <c r="AG59" s="33"/>
      <c r="AH59" s="33"/>
      <c r="AI59" s="33"/>
      <c r="AJ59" s="33">
        <v>0</v>
      </c>
      <c r="AK59" s="33">
        <v>0</v>
      </c>
      <c r="AL59" s="33"/>
      <c r="AM59" s="33"/>
      <c r="AN59" s="32"/>
      <c r="AO59" s="33"/>
      <c r="AP59" s="33">
        <v>0</v>
      </c>
      <c r="AQ59" s="33">
        <v>0</v>
      </c>
      <c r="AR59" s="33"/>
      <c r="AS59" s="33"/>
      <c r="AT59" s="32"/>
      <c r="AU59" s="33"/>
      <c r="AV59" s="33">
        <v>0</v>
      </c>
      <c r="AW59" s="33">
        <v>0</v>
      </c>
      <c r="AX59" s="33"/>
      <c r="AY59" s="33"/>
      <c r="AZ59" s="32"/>
      <c r="BA59" s="33"/>
      <c r="BB59" s="33">
        <v>0</v>
      </c>
      <c r="BC59" s="33">
        <v>0</v>
      </c>
      <c r="BD59" s="33"/>
      <c r="BE59" s="33"/>
      <c r="BF59" s="32"/>
      <c r="BG59" s="33"/>
      <c r="BH59" s="33">
        <v>0</v>
      </c>
      <c r="BI59" s="33">
        <v>0</v>
      </c>
      <c r="BJ59" s="33"/>
      <c r="BK59" s="33"/>
      <c r="BL59" s="32"/>
      <c r="BM59" s="33"/>
      <c r="BN59" s="30"/>
      <c r="BO59" s="60">
        <v>0</v>
      </c>
      <c r="BP59" s="60">
        <v>0</v>
      </c>
      <c r="BQ59" s="60"/>
      <c r="BR59" s="56"/>
      <c r="BS59" s="60"/>
      <c r="BT59" s="33"/>
      <c r="BU59" s="24"/>
      <c r="BV59" s="24"/>
      <c r="BW59" s="24"/>
      <c r="BX59" s="32"/>
      <c r="BY59" s="24">
        <f t="shared" si="57"/>
        <v>15495</v>
      </c>
      <c r="BZ59" s="24">
        <f t="shared" si="61"/>
        <v>0</v>
      </c>
      <c r="CA59" s="24">
        <f t="shared" si="58"/>
        <v>0</v>
      </c>
      <c r="CB59" s="24">
        <f t="shared" si="26"/>
        <v>0</v>
      </c>
      <c r="CC59" s="24"/>
      <c r="CD59" s="24">
        <f t="shared" si="59"/>
        <v>15495</v>
      </c>
      <c r="CE59" s="33">
        <f t="shared" si="60"/>
        <v>0</v>
      </c>
      <c r="CF59" s="24"/>
      <c r="CG59" s="145" t="s">
        <v>260</v>
      </c>
      <c r="CH59" s="42"/>
      <c r="CI59" s="33"/>
      <c r="CJ59" s="4"/>
      <c r="CK59" s="43"/>
      <c r="CL59" s="26"/>
      <c r="CM59" s="19"/>
      <c r="CN59" s="45"/>
      <c r="CO59" s="46"/>
      <c r="CP59" s="46"/>
    </row>
    <row r="60" spans="1:94" s="47" customFormat="1" ht="364.5" hidden="1" customHeight="1" x14ac:dyDescent="0.85">
      <c r="A60" s="1"/>
      <c r="B60" s="54">
        <f t="shared" si="62"/>
        <v>37</v>
      </c>
      <c r="C60" s="112" t="s">
        <v>141</v>
      </c>
      <c r="D60" s="24">
        <v>0</v>
      </c>
      <c r="E60" s="24">
        <v>0</v>
      </c>
      <c r="F60" s="33">
        <v>0</v>
      </c>
      <c r="G60" s="33">
        <v>0</v>
      </c>
      <c r="H60" s="24">
        <v>0</v>
      </c>
      <c r="I60" s="24">
        <v>0</v>
      </c>
      <c r="J60" s="24">
        <v>0</v>
      </c>
      <c r="K60" s="24">
        <v>0</v>
      </c>
      <c r="L60" s="33">
        <v>0</v>
      </c>
      <c r="M60" s="33">
        <v>0</v>
      </c>
      <c r="N60" s="33"/>
      <c r="O60" s="33"/>
      <c r="P60" s="33"/>
      <c r="Q60" s="33"/>
      <c r="R60" s="123">
        <v>0</v>
      </c>
      <c r="S60" s="33">
        <v>0</v>
      </c>
      <c r="T60" s="33"/>
      <c r="U60" s="33"/>
      <c r="V60" s="33"/>
      <c r="W60" s="33"/>
      <c r="X60" s="33">
        <v>0</v>
      </c>
      <c r="Y60" s="33">
        <v>0</v>
      </c>
      <c r="Z60" s="33"/>
      <c r="AA60" s="33"/>
      <c r="AB60" s="33"/>
      <c r="AC60" s="33"/>
      <c r="AD60" s="33">
        <v>0</v>
      </c>
      <c r="AE60" s="33">
        <v>0</v>
      </c>
      <c r="AF60" s="33"/>
      <c r="AG60" s="33"/>
      <c r="AH60" s="33"/>
      <c r="AI60" s="33"/>
      <c r="AJ60" s="33">
        <f>12000+600</f>
        <v>12600</v>
      </c>
      <c r="AK60" s="33">
        <v>0</v>
      </c>
      <c r="AL60" s="33"/>
      <c r="AM60" s="33"/>
      <c r="AN60" s="32"/>
      <c r="AO60" s="33"/>
      <c r="AP60" s="33">
        <f>12000+600</f>
        <v>12600</v>
      </c>
      <c r="AQ60" s="33">
        <v>0</v>
      </c>
      <c r="AR60" s="33"/>
      <c r="AS60" s="33"/>
      <c r="AT60" s="32"/>
      <c r="AU60" s="33"/>
      <c r="AV60" s="33">
        <f>12000+600</f>
        <v>12600</v>
      </c>
      <c r="AW60" s="33">
        <v>0</v>
      </c>
      <c r="AX60" s="33"/>
      <c r="AY60" s="33"/>
      <c r="AZ60" s="32"/>
      <c r="BA60" s="33"/>
      <c r="BB60" s="33">
        <f>12000+600</f>
        <v>12600</v>
      </c>
      <c r="BC60" s="33">
        <v>0</v>
      </c>
      <c r="BD60" s="33"/>
      <c r="BE60" s="33"/>
      <c r="BF60" s="32"/>
      <c r="BG60" s="33"/>
      <c r="BH60" s="33">
        <f>12000+600</f>
        <v>12600</v>
      </c>
      <c r="BI60" s="33">
        <v>0</v>
      </c>
      <c r="BJ60" s="33"/>
      <c r="BK60" s="33"/>
      <c r="BL60" s="32"/>
      <c r="BM60" s="33"/>
      <c r="BN60" s="30"/>
      <c r="BO60" s="60">
        <f>38482+2183</f>
        <v>40665</v>
      </c>
      <c r="BP60" s="60">
        <v>0</v>
      </c>
      <c r="BQ60" s="60"/>
      <c r="BR60" s="56"/>
      <c r="BS60" s="60"/>
      <c r="BT60" s="33"/>
      <c r="BU60" s="24"/>
      <c r="BV60" s="24"/>
      <c r="BW60" s="24"/>
      <c r="BX60" s="32"/>
      <c r="BY60" s="24">
        <f t="shared" si="57"/>
        <v>103665</v>
      </c>
      <c r="BZ60" s="24">
        <f t="shared" si="61"/>
        <v>0</v>
      </c>
      <c r="CA60" s="24">
        <f t="shared" si="58"/>
        <v>0</v>
      </c>
      <c r="CB60" s="24">
        <f t="shared" si="26"/>
        <v>0</v>
      </c>
      <c r="CC60" s="24"/>
      <c r="CD60" s="24">
        <f t="shared" si="59"/>
        <v>103665</v>
      </c>
      <c r="CE60" s="33">
        <f t="shared" si="60"/>
        <v>0</v>
      </c>
      <c r="CF60" s="24"/>
      <c r="CG60" s="145" t="s">
        <v>261</v>
      </c>
      <c r="CH60" s="42">
        <v>25000</v>
      </c>
      <c r="CI60" s="33"/>
      <c r="CJ60" s="4"/>
      <c r="CK60" s="43"/>
      <c r="CL60" s="26"/>
      <c r="CM60" s="19"/>
      <c r="CN60" s="45"/>
      <c r="CO60" s="46"/>
      <c r="CP60" s="46"/>
    </row>
    <row r="61" spans="1:94" s="47" customFormat="1" ht="270.75" hidden="1" customHeight="1" x14ac:dyDescent="0.85">
      <c r="A61" s="1"/>
      <c r="B61" s="54">
        <f t="shared" si="62"/>
        <v>38</v>
      </c>
      <c r="C61" s="112" t="s">
        <v>142</v>
      </c>
      <c r="D61" s="24">
        <v>0</v>
      </c>
      <c r="E61" s="24">
        <v>0</v>
      </c>
      <c r="F61" s="33">
        <v>0</v>
      </c>
      <c r="G61" s="33">
        <v>0</v>
      </c>
      <c r="H61" s="24">
        <v>0</v>
      </c>
      <c r="I61" s="24">
        <v>0</v>
      </c>
      <c r="J61" s="24">
        <v>0</v>
      </c>
      <c r="K61" s="24">
        <v>0</v>
      </c>
      <c r="L61" s="33">
        <v>0</v>
      </c>
      <c r="M61" s="33">
        <v>0</v>
      </c>
      <c r="N61" s="33"/>
      <c r="O61" s="33"/>
      <c r="P61" s="33"/>
      <c r="Q61" s="33"/>
      <c r="R61" s="123">
        <v>0</v>
      </c>
      <c r="S61" s="33">
        <v>0</v>
      </c>
      <c r="T61" s="33"/>
      <c r="U61" s="33"/>
      <c r="V61" s="33"/>
      <c r="W61" s="33"/>
      <c r="X61" s="33">
        <v>0</v>
      </c>
      <c r="Y61" s="33">
        <v>0</v>
      </c>
      <c r="Z61" s="33"/>
      <c r="AA61" s="33"/>
      <c r="AB61" s="33"/>
      <c r="AC61" s="33"/>
      <c r="AD61" s="33">
        <v>0</v>
      </c>
      <c r="AE61" s="33">
        <v>0</v>
      </c>
      <c r="AF61" s="33"/>
      <c r="AG61" s="33"/>
      <c r="AH61" s="33"/>
      <c r="AI61" s="33"/>
      <c r="AJ61" s="33">
        <f>13000+650</f>
        <v>13650</v>
      </c>
      <c r="AK61" s="33">
        <v>0</v>
      </c>
      <c r="AL61" s="33"/>
      <c r="AM61" s="33"/>
      <c r="AN61" s="32"/>
      <c r="AO61" s="33"/>
      <c r="AP61" s="33">
        <f>13000+650</f>
        <v>13650</v>
      </c>
      <c r="AQ61" s="33">
        <v>0</v>
      </c>
      <c r="AR61" s="33"/>
      <c r="AS61" s="33"/>
      <c r="AT61" s="32"/>
      <c r="AU61" s="33"/>
      <c r="AV61" s="33">
        <f>13000+650</f>
        <v>13650</v>
      </c>
      <c r="AW61" s="33">
        <v>0</v>
      </c>
      <c r="AX61" s="33"/>
      <c r="AY61" s="33"/>
      <c r="AZ61" s="32"/>
      <c r="BA61" s="33"/>
      <c r="BB61" s="33">
        <f>13000+650</f>
        <v>13650</v>
      </c>
      <c r="BC61" s="33">
        <v>0</v>
      </c>
      <c r="BD61" s="33"/>
      <c r="BE61" s="33"/>
      <c r="BF61" s="32"/>
      <c r="BG61" s="33"/>
      <c r="BH61" s="33">
        <f>13000+650</f>
        <v>13650</v>
      </c>
      <c r="BI61" s="33">
        <v>0</v>
      </c>
      <c r="BJ61" s="33"/>
      <c r="BK61" s="33"/>
      <c r="BL61" s="32"/>
      <c r="BM61" s="33"/>
      <c r="BN61" s="30"/>
      <c r="BO61" s="60">
        <f>78396+4297</f>
        <v>82693</v>
      </c>
      <c r="BP61" s="60">
        <v>0</v>
      </c>
      <c r="BQ61" s="60"/>
      <c r="BR61" s="56"/>
      <c r="BS61" s="60"/>
      <c r="BT61" s="33"/>
      <c r="BU61" s="24"/>
      <c r="BV61" s="24"/>
      <c r="BW61" s="24"/>
      <c r="BX61" s="32"/>
      <c r="BY61" s="24">
        <f t="shared" si="57"/>
        <v>150943</v>
      </c>
      <c r="BZ61" s="24">
        <f t="shared" si="61"/>
        <v>0</v>
      </c>
      <c r="CA61" s="24">
        <f t="shared" si="58"/>
        <v>0</v>
      </c>
      <c r="CB61" s="24">
        <f t="shared" si="26"/>
        <v>0</v>
      </c>
      <c r="CC61" s="24"/>
      <c r="CD61" s="24">
        <f t="shared" si="59"/>
        <v>150943</v>
      </c>
      <c r="CE61" s="33">
        <f t="shared" si="60"/>
        <v>0</v>
      </c>
      <c r="CF61" s="24"/>
      <c r="CG61" s="145" t="s">
        <v>262</v>
      </c>
      <c r="CH61" s="42">
        <v>65000</v>
      </c>
      <c r="CI61" s="33"/>
      <c r="CJ61" s="4"/>
      <c r="CK61" s="43"/>
      <c r="CL61" s="26"/>
      <c r="CM61" s="19"/>
      <c r="CN61" s="45"/>
      <c r="CO61" s="46"/>
      <c r="CP61" s="46"/>
    </row>
    <row r="62" spans="1:94" s="47" customFormat="1" ht="409.5" hidden="1" x14ac:dyDescent="0.85">
      <c r="A62" s="1"/>
      <c r="B62" s="54">
        <f t="shared" si="62"/>
        <v>39</v>
      </c>
      <c r="C62" s="112" t="s">
        <v>143</v>
      </c>
      <c r="D62" s="24">
        <v>0</v>
      </c>
      <c r="E62" s="24">
        <v>0</v>
      </c>
      <c r="F62" s="33">
        <v>0</v>
      </c>
      <c r="G62" s="33">
        <v>0</v>
      </c>
      <c r="H62" s="24">
        <v>0</v>
      </c>
      <c r="I62" s="24">
        <v>0</v>
      </c>
      <c r="J62" s="24">
        <v>0</v>
      </c>
      <c r="K62" s="24">
        <v>0</v>
      </c>
      <c r="L62" s="33">
        <v>0</v>
      </c>
      <c r="M62" s="33">
        <v>0</v>
      </c>
      <c r="N62" s="33"/>
      <c r="O62" s="33"/>
      <c r="P62" s="33"/>
      <c r="Q62" s="33"/>
      <c r="R62" s="123">
        <v>0</v>
      </c>
      <c r="S62" s="33">
        <v>0</v>
      </c>
      <c r="T62" s="33"/>
      <c r="U62" s="33"/>
      <c r="V62" s="33"/>
      <c r="W62" s="33"/>
      <c r="X62" s="33">
        <v>0</v>
      </c>
      <c r="Y62" s="33">
        <v>0</v>
      </c>
      <c r="Z62" s="33"/>
      <c r="AA62" s="33"/>
      <c r="AB62" s="33"/>
      <c r="AC62" s="33"/>
      <c r="AD62" s="33">
        <v>0</v>
      </c>
      <c r="AE62" s="33">
        <v>0</v>
      </c>
      <c r="AF62" s="33"/>
      <c r="AG62" s="33"/>
      <c r="AH62" s="33"/>
      <c r="AI62" s="33"/>
      <c r="AJ62" s="33">
        <f>10473.75+551.25</f>
        <v>11025</v>
      </c>
      <c r="AK62" s="33">
        <v>0</v>
      </c>
      <c r="AL62" s="33"/>
      <c r="AM62" s="33"/>
      <c r="AN62" s="32"/>
      <c r="AO62" s="33"/>
      <c r="AP62" s="33">
        <f>10473.75+551.25</f>
        <v>11025</v>
      </c>
      <c r="AQ62" s="33">
        <v>0</v>
      </c>
      <c r="AR62" s="33"/>
      <c r="AS62" s="33"/>
      <c r="AT62" s="32"/>
      <c r="AU62" s="33"/>
      <c r="AV62" s="33">
        <f>10473.75+551.25</f>
        <v>11025</v>
      </c>
      <c r="AW62" s="33">
        <v>0</v>
      </c>
      <c r="AX62" s="33"/>
      <c r="AY62" s="33"/>
      <c r="AZ62" s="32"/>
      <c r="BA62" s="33"/>
      <c r="BB62" s="33">
        <f>10473.75+551.25</f>
        <v>11025</v>
      </c>
      <c r="BC62" s="33">
        <v>0</v>
      </c>
      <c r="BD62" s="33"/>
      <c r="BE62" s="33"/>
      <c r="BF62" s="32"/>
      <c r="BG62" s="33"/>
      <c r="BH62" s="33">
        <f>10473.75+551.25</f>
        <v>11025</v>
      </c>
      <c r="BI62" s="33">
        <v>0</v>
      </c>
      <c r="BJ62" s="33"/>
      <c r="BK62" s="33"/>
      <c r="BL62" s="32"/>
      <c r="BM62" s="33"/>
      <c r="BN62" s="30"/>
      <c r="BO62" s="60">
        <f>31903+1817</f>
        <v>33720</v>
      </c>
      <c r="BP62" s="60">
        <v>0</v>
      </c>
      <c r="BQ62" s="60"/>
      <c r="BR62" s="56"/>
      <c r="BS62" s="60"/>
      <c r="BT62" s="33"/>
      <c r="BU62" s="24"/>
      <c r="BV62" s="24"/>
      <c r="BW62" s="24"/>
      <c r="BX62" s="32"/>
      <c r="BY62" s="24">
        <f t="shared" si="57"/>
        <v>88845</v>
      </c>
      <c r="BZ62" s="24">
        <f t="shared" si="61"/>
        <v>0</v>
      </c>
      <c r="CA62" s="24">
        <f t="shared" si="58"/>
        <v>0</v>
      </c>
      <c r="CB62" s="24">
        <f t="shared" si="26"/>
        <v>0</v>
      </c>
      <c r="CC62" s="24"/>
      <c r="CD62" s="24">
        <f t="shared" si="59"/>
        <v>88845</v>
      </c>
      <c r="CE62" s="33">
        <f t="shared" si="60"/>
        <v>0</v>
      </c>
      <c r="CF62" s="24"/>
      <c r="CG62" s="145" t="s">
        <v>263</v>
      </c>
      <c r="CH62" s="42">
        <v>20000</v>
      </c>
      <c r="CI62" s="33"/>
      <c r="CJ62" s="4"/>
      <c r="CK62" s="43"/>
      <c r="CL62" s="26"/>
      <c r="CM62" s="19"/>
      <c r="CN62" s="45"/>
      <c r="CO62" s="46"/>
      <c r="CP62" s="46"/>
    </row>
    <row r="63" spans="1:94" s="47" customFormat="1" ht="409.5" hidden="1" x14ac:dyDescent="0.85">
      <c r="A63" s="1"/>
      <c r="B63" s="54">
        <f t="shared" si="62"/>
        <v>40</v>
      </c>
      <c r="C63" s="112" t="s">
        <v>144</v>
      </c>
      <c r="D63" s="24">
        <v>0</v>
      </c>
      <c r="E63" s="24">
        <v>0</v>
      </c>
      <c r="F63" s="33">
        <v>0</v>
      </c>
      <c r="G63" s="33">
        <v>0</v>
      </c>
      <c r="H63" s="24">
        <v>0</v>
      </c>
      <c r="I63" s="24">
        <v>0</v>
      </c>
      <c r="J63" s="24">
        <v>0</v>
      </c>
      <c r="K63" s="24">
        <v>0</v>
      </c>
      <c r="L63" s="33">
        <v>0</v>
      </c>
      <c r="M63" s="33">
        <v>0</v>
      </c>
      <c r="N63" s="33"/>
      <c r="O63" s="33"/>
      <c r="P63" s="33"/>
      <c r="Q63" s="33"/>
      <c r="R63" s="123">
        <v>0</v>
      </c>
      <c r="S63" s="33">
        <v>0</v>
      </c>
      <c r="T63" s="33"/>
      <c r="U63" s="33"/>
      <c r="V63" s="33"/>
      <c r="W63" s="33"/>
      <c r="X63" s="33">
        <v>0</v>
      </c>
      <c r="Y63" s="33">
        <v>0</v>
      </c>
      <c r="Z63" s="33"/>
      <c r="AA63" s="33"/>
      <c r="AB63" s="33"/>
      <c r="AC63" s="33"/>
      <c r="AD63" s="33">
        <v>0</v>
      </c>
      <c r="AE63" s="33">
        <v>0</v>
      </c>
      <c r="AF63" s="33"/>
      <c r="AG63" s="33"/>
      <c r="AH63" s="33"/>
      <c r="AI63" s="33"/>
      <c r="AJ63" s="33">
        <f>13865.25+729.75</f>
        <v>14595</v>
      </c>
      <c r="AK63" s="33">
        <v>0</v>
      </c>
      <c r="AL63" s="33"/>
      <c r="AM63" s="33"/>
      <c r="AN63" s="32"/>
      <c r="AO63" s="33"/>
      <c r="AP63" s="33">
        <f>13865.25+729.75</f>
        <v>14595</v>
      </c>
      <c r="AQ63" s="33">
        <v>0</v>
      </c>
      <c r="AR63" s="33"/>
      <c r="AS63" s="33"/>
      <c r="AT63" s="32"/>
      <c r="AU63" s="33"/>
      <c r="AV63" s="33">
        <f>13865.25+729.75</f>
        <v>14595</v>
      </c>
      <c r="AW63" s="33">
        <v>0</v>
      </c>
      <c r="AX63" s="33"/>
      <c r="AY63" s="33"/>
      <c r="AZ63" s="32"/>
      <c r="BA63" s="33"/>
      <c r="BB63" s="33">
        <f>13865.25+729.75</f>
        <v>14595</v>
      </c>
      <c r="BC63" s="33">
        <v>0</v>
      </c>
      <c r="BD63" s="33"/>
      <c r="BE63" s="33"/>
      <c r="BF63" s="32"/>
      <c r="BG63" s="33"/>
      <c r="BH63" s="33">
        <f>13865.25+729.75</f>
        <v>14595</v>
      </c>
      <c r="BI63" s="33">
        <v>0</v>
      </c>
      <c r="BJ63" s="33"/>
      <c r="BK63" s="33"/>
      <c r="BL63" s="32"/>
      <c r="BM63" s="33"/>
      <c r="BN63" s="30"/>
      <c r="BO63" s="60">
        <f>52119.75+2743.25</f>
        <v>54863</v>
      </c>
      <c r="BP63" s="60">
        <v>0</v>
      </c>
      <c r="BQ63" s="60"/>
      <c r="BR63" s="56"/>
      <c r="BS63" s="60"/>
      <c r="BT63" s="33"/>
      <c r="BU63" s="24"/>
      <c r="BV63" s="24"/>
      <c r="BW63" s="24"/>
      <c r="BX63" s="32"/>
      <c r="BY63" s="24">
        <f t="shared" si="57"/>
        <v>127838</v>
      </c>
      <c r="BZ63" s="24">
        <f t="shared" si="61"/>
        <v>0</v>
      </c>
      <c r="CA63" s="24">
        <f t="shared" si="58"/>
        <v>0</v>
      </c>
      <c r="CB63" s="24">
        <f t="shared" si="26"/>
        <v>0</v>
      </c>
      <c r="CC63" s="24"/>
      <c r="CD63" s="24">
        <f t="shared" si="59"/>
        <v>127838</v>
      </c>
      <c r="CE63" s="33">
        <f t="shared" si="60"/>
        <v>0</v>
      </c>
      <c r="CF63" s="24"/>
      <c r="CG63" s="145" t="s">
        <v>264</v>
      </c>
      <c r="CH63" s="42">
        <v>40000</v>
      </c>
      <c r="CI63" s="33"/>
      <c r="CJ63" s="4"/>
      <c r="CK63" s="43"/>
      <c r="CL63" s="26"/>
      <c r="CM63" s="19"/>
      <c r="CN63" s="45"/>
      <c r="CO63" s="46"/>
      <c r="CP63" s="46"/>
    </row>
    <row r="64" spans="1:94" s="47" customFormat="1" ht="300.75" hidden="1" customHeight="1" x14ac:dyDescent="0.85">
      <c r="A64" s="1"/>
      <c r="B64" s="54">
        <f t="shared" si="62"/>
        <v>41</v>
      </c>
      <c r="C64" s="112" t="s">
        <v>145</v>
      </c>
      <c r="D64" s="24">
        <v>0</v>
      </c>
      <c r="E64" s="24">
        <v>0</v>
      </c>
      <c r="F64" s="33">
        <v>0</v>
      </c>
      <c r="G64" s="33">
        <v>0</v>
      </c>
      <c r="H64" s="24">
        <v>0</v>
      </c>
      <c r="I64" s="24">
        <v>0</v>
      </c>
      <c r="J64" s="24">
        <v>0</v>
      </c>
      <c r="K64" s="24">
        <v>0</v>
      </c>
      <c r="L64" s="33">
        <v>0</v>
      </c>
      <c r="M64" s="33">
        <v>0</v>
      </c>
      <c r="N64" s="33"/>
      <c r="O64" s="33"/>
      <c r="P64" s="33"/>
      <c r="Q64" s="33"/>
      <c r="R64" s="123">
        <v>0</v>
      </c>
      <c r="S64" s="33">
        <v>0</v>
      </c>
      <c r="T64" s="33"/>
      <c r="U64" s="33"/>
      <c r="V64" s="33"/>
      <c r="W64" s="33"/>
      <c r="X64" s="33">
        <v>0</v>
      </c>
      <c r="Y64" s="33">
        <v>0</v>
      </c>
      <c r="Z64" s="33"/>
      <c r="AA64" s="33"/>
      <c r="AB64" s="33"/>
      <c r="AC64" s="33"/>
      <c r="AD64" s="33">
        <v>0</v>
      </c>
      <c r="AE64" s="33">
        <v>0</v>
      </c>
      <c r="AF64" s="33"/>
      <c r="AG64" s="33"/>
      <c r="AH64" s="33"/>
      <c r="AI64" s="33"/>
      <c r="AJ64" s="33">
        <f>19950+1050</f>
        <v>21000</v>
      </c>
      <c r="AK64" s="33">
        <v>0</v>
      </c>
      <c r="AL64" s="33"/>
      <c r="AM64" s="33"/>
      <c r="AN64" s="32"/>
      <c r="AO64" s="33"/>
      <c r="AP64" s="33">
        <f>19950+1050</f>
        <v>21000</v>
      </c>
      <c r="AQ64" s="33">
        <v>0</v>
      </c>
      <c r="AR64" s="33"/>
      <c r="AS64" s="33"/>
      <c r="AT64" s="32"/>
      <c r="AU64" s="33"/>
      <c r="AV64" s="33">
        <f>19950+1050</f>
        <v>21000</v>
      </c>
      <c r="AW64" s="33">
        <v>0</v>
      </c>
      <c r="AX64" s="33"/>
      <c r="AY64" s="33"/>
      <c r="AZ64" s="32"/>
      <c r="BA64" s="33"/>
      <c r="BB64" s="33">
        <f>19950+1050</f>
        <v>21000</v>
      </c>
      <c r="BC64" s="33">
        <v>0</v>
      </c>
      <c r="BD64" s="33"/>
      <c r="BE64" s="33"/>
      <c r="BF64" s="32"/>
      <c r="BG64" s="33"/>
      <c r="BH64" s="33">
        <f>19950+1050</f>
        <v>21000</v>
      </c>
      <c r="BI64" s="33">
        <v>0</v>
      </c>
      <c r="BJ64" s="33"/>
      <c r="BK64" s="33"/>
      <c r="BL64" s="32"/>
      <c r="BM64" s="33"/>
      <c r="BN64" s="30"/>
      <c r="BO64" s="60">
        <f>35205+1852</f>
        <v>37057</v>
      </c>
      <c r="BP64" s="60">
        <v>0</v>
      </c>
      <c r="BQ64" s="60"/>
      <c r="BR64" s="56"/>
      <c r="BS64" s="60"/>
      <c r="BT64" s="33"/>
      <c r="BU64" s="24"/>
      <c r="BV64" s="24"/>
      <c r="BW64" s="24"/>
      <c r="BX64" s="32"/>
      <c r="BY64" s="24">
        <f t="shared" si="57"/>
        <v>142057</v>
      </c>
      <c r="BZ64" s="24">
        <f t="shared" si="61"/>
        <v>0</v>
      </c>
      <c r="CA64" s="24">
        <f t="shared" si="58"/>
        <v>0</v>
      </c>
      <c r="CB64" s="24">
        <f t="shared" si="26"/>
        <v>0</v>
      </c>
      <c r="CC64" s="24"/>
      <c r="CD64" s="24">
        <f t="shared" si="59"/>
        <v>142057</v>
      </c>
      <c r="CE64" s="33">
        <f t="shared" si="60"/>
        <v>0</v>
      </c>
      <c r="CF64" s="24"/>
      <c r="CG64" s="42"/>
      <c r="CH64" s="42"/>
      <c r="CI64" s="33"/>
      <c r="CJ64" s="4"/>
      <c r="CK64" s="43"/>
      <c r="CL64" s="26"/>
      <c r="CM64" s="19"/>
      <c r="CN64" s="45"/>
      <c r="CO64" s="46"/>
      <c r="CP64" s="46"/>
    </row>
    <row r="65" spans="1:94" s="174" customFormat="1" ht="140.25" customHeight="1" x14ac:dyDescent="0.85">
      <c r="A65" s="166"/>
      <c r="B65" s="54"/>
      <c r="C65" s="167" t="s">
        <v>146</v>
      </c>
      <c r="D65" s="168">
        <f>SUM(D66:D67)</f>
        <v>0</v>
      </c>
      <c r="E65" s="168">
        <f t="shared" ref="E65:BP65" si="63">SUM(E66:E67)</f>
        <v>0</v>
      </c>
      <c r="F65" s="168">
        <f t="shared" si="63"/>
        <v>0</v>
      </c>
      <c r="G65" s="168">
        <f t="shared" si="63"/>
        <v>0</v>
      </c>
      <c r="H65" s="168">
        <f t="shared" si="63"/>
        <v>0</v>
      </c>
      <c r="I65" s="168">
        <f t="shared" si="63"/>
        <v>0</v>
      </c>
      <c r="J65" s="168">
        <f t="shared" si="63"/>
        <v>0</v>
      </c>
      <c r="K65" s="168">
        <f t="shared" si="63"/>
        <v>0</v>
      </c>
      <c r="L65" s="168">
        <f t="shared" si="63"/>
        <v>0</v>
      </c>
      <c r="M65" s="168">
        <f t="shared" si="63"/>
        <v>0</v>
      </c>
      <c r="N65" s="168">
        <f t="shared" si="63"/>
        <v>0</v>
      </c>
      <c r="O65" s="168">
        <f t="shared" si="63"/>
        <v>0</v>
      </c>
      <c r="P65" s="168">
        <f t="shared" si="63"/>
        <v>0</v>
      </c>
      <c r="Q65" s="168">
        <f t="shared" si="63"/>
        <v>0</v>
      </c>
      <c r="R65" s="168">
        <f t="shared" si="63"/>
        <v>6510</v>
      </c>
      <c r="S65" s="168">
        <f t="shared" si="63"/>
        <v>15000</v>
      </c>
      <c r="T65" s="168">
        <f t="shared" si="63"/>
        <v>0</v>
      </c>
      <c r="U65" s="168">
        <f t="shared" si="63"/>
        <v>0</v>
      </c>
      <c r="V65" s="168">
        <f t="shared" si="63"/>
        <v>0</v>
      </c>
      <c r="W65" s="168">
        <f t="shared" si="63"/>
        <v>0</v>
      </c>
      <c r="X65" s="168">
        <f t="shared" si="63"/>
        <v>6510</v>
      </c>
      <c r="Y65" s="168">
        <f t="shared" si="63"/>
        <v>0</v>
      </c>
      <c r="Z65" s="168">
        <f t="shared" si="63"/>
        <v>0</v>
      </c>
      <c r="AA65" s="168">
        <f t="shared" si="63"/>
        <v>0</v>
      </c>
      <c r="AB65" s="168">
        <f t="shared" si="63"/>
        <v>0</v>
      </c>
      <c r="AC65" s="168">
        <f t="shared" si="63"/>
        <v>0</v>
      </c>
      <c r="AD65" s="168">
        <f t="shared" si="63"/>
        <v>6510</v>
      </c>
      <c r="AE65" s="168">
        <f t="shared" si="63"/>
        <v>0</v>
      </c>
      <c r="AF65" s="168">
        <f t="shared" si="63"/>
        <v>0</v>
      </c>
      <c r="AG65" s="168">
        <f t="shared" si="63"/>
        <v>0</v>
      </c>
      <c r="AH65" s="168">
        <f t="shared" si="63"/>
        <v>0</v>
      </c>
      <c r="AI65" s="168">
        <f t="shared" si="63"/>
        <v>0</v>
      </c>
      <c r="AJ65" s="168">
        <f t="shared" si="63"/>
        <v>6510</v>
      </c>
      <c r="AK65" s="168">
        <f t="shared" si="63"/>
        <v>0</v>
      </c>
      <c r="AL65" s="168">
        <f t="shared" si="63"/>
        <v>0</v>
      </c>
      <c r="AM65" s="168">
        <f t="shared" si="63"/>
        <v>0</v>
      </c>
      <c r="AN65" s="168">
        <f t="shared" si="63"/>
        <v>0</v>
      </c>
      <c r="AO65" s="168">
        <f t="shared" si="63"/>
        <v>0</v>
      </c>
      <c r="AP65" s="168">
        <f t="shared" si="63"/>
        <v>6510</v>
      </c>
      <c r="AQ65" s="168">
        <f t="shared" si="63"/>
        <v>0</v>
      </c>
      <c r="AR65" s="168">
        <f t="shared" si="63"/>
        <v>0</v>
      </c>
      <c r="AS65" s="168">
        <f t="shared" si="63"/>
        <v>0</v>
      </c>
      <c r="AT65" s="168">
        <f t="shared" si="63"/>
        <v>0</v>
      </c>
      <c r="AU65" s="168">
        <f t="shared" si="63"/>
        <v>0</v>
      </c>
      <c r="AV65" s="168">
        <f t="shared" si="63"/>
        <v>6510</v>
      </c>
      <c r="AW65" s="168">
        <f t="shared" si="63"/>
        <v>0</v>
      </c>
      <c r="AX65" s="168">
        <f t="shared" si="63"/>
        <v>0</v>
      </c>
      <c r="AY65" s="168">
        <f t="shared" si="63"/>
        <v>0</v>
      </c>
      <c r="AZ65" s="168">
        <f t="shared" si="63"/>
        <v>0</v>
      </c>
      <c r="BA65" s="168">
        <f t="shared" si="63"/>
        <v>0</v>
      </c>
      <c r="BB65" s="168">
        <f t="shared" si="63"/>
        <v>6510</v>
      </c>
      <c r="BC65" s="168">
        <f t="shared" si="63"/>
        <v>0</v>
      </c>
      <c r="BD65" s="168">
        <f t="shared" si="63"/>
        <v>0</v>
      </c>
      <c r="BE65" s="168">
        <f t="shared" si="63"/>
        <v>0</v>
      </c>
      <c r="BF65" s="168">
        <f t="shared" si="63"/>
        <v>0</v>
      </c>
      <c r="BG65" s="168">
        <f t="shared" si="63"/>
        <v>0</v>
      </c>
      <c r="BH65" s="168">
        <f t="shared" si="63"/>
        <v>7560</v>
      </c>
      <c r="BI65" s="168">
        <f t="shared" si="63"/>
        <v>0</v>
      </c>
      <c r="BJ65" s="168">
        <f t="shared" si="63"/>
        <v>0</v>
      </c>
      <c r="BK65" s="168">
        <f t="shared" si="63"/>
        <v>0</v>
      </c>
      <c r="BL65" s="168">
        <f t="shared" si="63"/>
        <v>0</v>
      </c>
      <c r="BM65" s="168">
        <f t="shared" si="63"/>
        <v>0</v>
      </c>
      <c r="BN65" s="168">
        <f t="shared" si="63"/>
        <v>0</v>
      </c>
      <c r="BO65" s="168">
        <f t="shared" si="63"/>
        <v>10955.753000000001</v>
      </c>
      <c r="BP65" s="168">
        <f t="shared" si="63"/>
        <v>0</v>
      </c>
      <c r="BQ65" s="168">
        <f t="shared" ref="BQ65:CJ65" si="64">SUM(BQ66:BQ67)</f>
        <v>0</v>
      </c>
      <c r="BR65" s="168">
        <f t="shared" si="64"/>
        <v>0</v>
      </c>
      <c r="BS65" s="168">
        <f t="shared" si="64"/>
        <v>0</v>
      </c>
      <c r="BT65" s="168">
        <f t="shared" si="64"/>
        <v>0</v>
      </c>
      <c r="BU65" s="168">
        <f t="shared" si="64"/>
        <v>0</v>
      </c>
      <c r="BV65" s="168">
        <f t="shared" si="64"/>
        <v>0</v>
      </c>
      <c r="BW65" s="168">
        <f t="shared" si="64"/>
        <v>0</v>
      </c>
      <c r="BX65" s="168">
        <f t="shared" si="64"/>
        <v>0</v>
      </c>
      <c r="BY65" s="168">
        <f t="shared" si="64"/>
        <v>64085.752999999997</v>
      </c>
      <c r="BZ65" s="168">
        <f>SUM(BZ66:BZ67)</f>
        <v>6510</v>
      </c>
      <c r="CA65" s="168">
        <f t="shared" si="64"/>
        <v>15000</v>
      </c>
      <c r="CB65" s="168">
        <f>CA65/BZ65*100</f>
        <v>230.41474654377879</v>
      </c>
      <c r="CC65" s="168"/>
      <c r="CD65" s="168">
        <f t="shared" si="64"/>
        <v>64085.752999999997</v>
      </c>
      <c r="CE65" s="168">
        <f t="shared" si="64"/>
        <v>15000</v>
      </c>
      <c r="CF65" s="168">
        <f t="shared" si="64"/>
        <v>0</v>
      </c>
      <c r="CG65" s="168">
        <f t="shared" si="64"/>
        <v>0</v>
      </c>
      <c r="CH65" s="168">
        <f>SUM(CH66:CH67)</f>
        <v>3000</v>
      </c>
      <c r="CI65" s="168">
        <f t="shared" si="64"/>
        <v>34991.247000000003</v>
      </c>
      <c r="CJ65" s="168">
        <f t="shared" si="64"/>
        <v>0</v>
      </c>
      <c r="CK65" s="169"/>
      <c r="CL65" s="170"/>
      <c r="CM65" s="171"/>
      <c r="CN65" s="172"/>
      <c r="CO65" s="173"/>
      <c r="CP65" s="173"/>
    </row>
    <row r="66" spans="1:94" s="47" customFormat="1" ht="174" hidden="1" customHeight="1" x14ac:dyDescent="0.85">
      <c r="A66" s="1"/>
      <c r="B66" s="54">
        <f>B64+1</f>
        <v>42</v>
      </c>
      <c r="C66" s="112" t="s">
        <v>147</v>
      </c>
      <c r="D66" s="24">
        <v>0</v>
      </c>
      <c r="E66" s="24">
        <v>0</v>
      </c>
      <c r="F66" s="33">
        <v>0</v>
      </c>
      <c r="G66" s="33">
        <v>0</v>
      </c>
      <c r="H66" s="24">
        <v>0</v>
      </c>
      <c r="I66" s="24">
        <v>0</v>
      </c>
      <c r="J66" s="24">
        <v>0</v>
      </c>
      <c r="K66" s="24">
        <v>0</v>
      </c>
      <c r="L66" s="33">
        <v>0</v>
      </c>
      <c r="M66" s="33">
        <v>0</v>
      </c>
      <c r="N66" s="33"/>
      <c r="O66" s="33"/>
      <c r="P66" s="33"/>
      <c r="Q66" s="33"/>
      <c r="R66" s="90">
        <v>0</v>
      </c>
      <c r="S66" s="33">
        <v>0</v>
      </c>
      <c r="T66" s="33"/>
      <c r="U66" s="33"/>
      <c r="V66" s="33"/>
      <c r="W66" s="33"/>
      <c r="X66" s="33">
        <v>0</v>
      </c>
      <c r="Y66" s="33">
        <v>0</v>
      </c>
      <c r="Z66" s="33"/>
      <c r="AA66" s="33"/>
      <c r="AB66" s="33"/>
      <c r="AC66" s="33"/>
      <c r="AD66" s="33">
        <v>0</v>
      </c>
      <c r="AE66" s="33">
        <v>0</v>
      </c>
      <c r="AF66" s="33"/>
      <c r="AG66" s="33"/>
      <c r="AH66" s="33"/>
      <c r="AI66" s="33"/>
      <c r="AJ66" s="33">
        <v>0</v>
      </c>
      <c r="AK66" s="33">
        <v>0</v>
      </c>
      <c r="AL66" s="33"/>
      <c r="AM66" s="33"/>
      <c r="AN66" s="32"/>
      <c r="AO66" s="33"/>
      <c r="AP66" s="33">
        <v>0</v>
      </c>
      <c r="AQ66" s="33">
        <v>0</v>
      </c>
      <c r="AR66" s="33"/>
      <c r="AS66" s="33"/>
      <c r="AT66" s="32"/>
      <c r="AU66" s="33"/>
      <c r="AV66" s="33">
        <v>0</v>
      </c>
      <c r="AW66" s="33">
        <v>0</v>
      </c>
      <c r="AX66" s="33"/>
      <c r="AY66" s="33"/>
      <c r="AZ66" s="32"/>
      <c r="BA66" s="33"/>
      <c r="BB66" s="33">
        <v>0</v>
      </c>
      <c r="BC66" s="33">
        <v>0</v>
      </c>
      <c r="BD66" s="33"/>
      <c r="BE66" s="33"/>
      <c r="BF66" s="32"/>
      <c r="BG66" s="33"/>
      <c r="BH66" s="33">
        <f>1000+50</f>
        <v>1050</v>
      </c>
      <c r="BI66" s="33">
        <v>0</v>
      </c>
      <c r="BJ66" s="33"/>
      <c r="BK66" s="33"/>
      <c r="BL66" s="32"/>
      <c r="BM66" s="33"/>
      <c r="BN66" s="30"/>
      <c r="BO66" s="60">
        <f>3890+207</f>
        <v>4097</v>
      </c>
      <c r="BP66" s="60">
        <v>0</v>
      </c>
      <c r="BQ66" s="60"/>
      <c r="BR66" s="56"/>
      <c r="BS66" s="60"/>
      <c r="BT66" s="33"/>
      <c r="BU66" s="24"/>
      <c r="BV66" s="24"/>
      <c r="BW66" s="24"/>
      <c r="BX66" s="32"/>
      <c r="BY66" s="24">
        <f>F66+L66+R66+X66+AD66+AJ66+AP66+AV66+BB66+BH66+BO66</f>
        <v>5147</v>
      </c>
      <c r="BZ66" s="24">
        <f>F66+L66+R66</f>
        <v>0</v>
      </c>
      <c r="CA66" s="24">
        <f>G66+M66+S66+Y66+AE66+AK66+AQ66+AW66+BC66+BI66+BP66</f>
        <v>0</v>
      </c>
      <c r="CB66" s="24">
        <f t="shared" si="26"/>
        <v>0</v>
      </c>
      <c r="CC66" s="24"/>
      <c r="CD66" s="24">
        <f>D66+BY66</f>
        <v>5147</v>
      </c>
      <c r="CE66" s="33">
        <f>E66+CA66</f>
        <v>0</v>
      </c>
      <c r="CF66" s="24"/>
      <c r="CG66" s="145" t="s">
        <v>265</v>
      </c>
      <c r="CH66" s="42">
        <v>3000</v>
      </c>
      <c r="CI66" s="33"/>
      <c r="CJ66" s="4"/>
      <c r="CK66" s="43"/>
      <c r="CL66" s="26"/>
      <c r="CM66" s="19"/>
      <c r="CN66" s="45"/>
      <c r="CO66" s="46"/>
      <c r="CP66" s="46"/>
    </row>
    <row r="67" spans="1:94" s="47" customFormat="1" ht="300.75" customHeight="1" x14ac:dyDescent="0.85">
      <c r="A67" s="1"/>
      <c r="B67" s="54">
        <f>B66+1</f>
        <v>43</v>
      </c>
      <c r="C67" s="112" t="s">
        <v>148</v>
      </c>
      <c r="D67" s="24">
        <v>0</v>
      </c>
      <c r="E67" s="24">
        <v>0</v>
      </c>
      <c r="F67" s="33">
        <v>0</v>
      </c>
      <c r="G67" s="33">
        <v>0</v>
      </c>
      <c r="H67" s="24">
        <v>0</v>
      </c>
      <c r="I67" s="24">
        <v>0</v>
      </c>
      <c r="J67" s="24">
        <v>0</v>
      </c>
      <c r="K67" s="24">
        <v>0</v>
      </c>
      <c r="L67" s="33">
        <v>0</v>
      </c>
      <c r="M67" s="33">
        <v>0</v>
      </c>
      <c r="N67" s="33"/>
      <c r="O67" s="33"/>
      <c r="P67" s="33"/>
      <c r="Q67" s="33"/>
      <c r="R67" s="123">
        <f>6200+310</f>
        <v>6510</v>
      </c>
      <c r="S67" s="33">
        <f>14250+750</f>
        <v>15000</v>
      </c>
      <c r="T67" s="33"/>
      <c r="U67" s="33"/>
      <c r="V67" s="33"/>
      <c r="W67" s="33"/>
      <c r="X67" s="33">
        <f>6200+310</f>
        <v>6510</v>
      </c>
      <c r="Y67" s="33">
        <v>0</v>
      </c>
      <c r="Z67" s="33"/>
      <c r="AA67" s="33"/>
      <c r="AB67" s="33"/>
      <c r="AC67" s="33"/>
      <c r="AD67" s="33">
        <f>6200+310</f>
        <v>6510</v>
      </c>
      <c r="AE67" s="33">
        <v>0</v>
      </c>
      <c r="AF67" s="33"/>
      <c r="AG67" s="33"/>
      <c r="AH67" s="33"/>
      <c r="AI67" s="33"/>
      <c r="AJ67" s="33">
        <f>6200+310</f>
        <v>6510</v>
      </c>
      <c r="AK67" s="33">
        <v>0</v>
      </c>
      <c r="AL67" s="33"/>
      <c r="AM67" s="33"/>
      <c r="AN67" s="32"/>
      <c r="AO67" s="33"/>
      <c r="AP67" s="33">
        <f>6200+310</f>
        <v>6510</v>
      </c>
      <c r="AQ67" s="33">
        <v>0</v>
      </c>
      <c r="AR67" s="33"/>
      <c r="AS67" s="33"/>
      <c r="AT67" s="32"/>
      <c r="AU67" s="33"/>
      <c r="AV67" s="33">
        <f>6200+310</f>
        <v>6510</v>
      </c>
      <c r="AW67" s="33">
        <v>0</v>
      </c>
      <c r="AX67" s="33"/>
      <c r="AY67" s="33"/>
      <c r="AZ67" s="32"/>
      <c r="BA67" s="33"/>
      <c r="BB67" s="33">
        <f>6200+310</f>
        <v>6510</v>
      </c>
      <c r="BC67" s="33">
        <v>0</v>
      </c>
      <c r="BD67" s="33"/>
      <c r="BE67" s="33"/>
      <c r="BF67" s="32"/>
      <c r="BG67" s="33"/>
      <c r="BH67" s="33">
        <f>6200+310</f>
        <v>6510</v>
      </c>
      <c r="BI67" s="33">
        <v>0</v>
      </c>
      <c r="BJ67" s="33"/>
      <c r="BK67" s="33"/>
      <c r="BL67" s="32"/>
      <c r="BM67" s="33"/>
      <c r="BN67" s="30"/>
      <c r="BO67" s="60">
        <f>6391.815+466.938</f>
        <v>6858.7529999999997</v>
      </c>
      <c r="BP67" s="60">
        <v>0</v>
      </c>
      <c r="BQ67" s="60"/>
      <c r="BR67" s="56"/>
      <c r="BS67" s="60"/>
      <c r="BT67" s="33"/>
      <c r="BU67" s="24"/>
      <c r="BV67" s="24"/>
      <c r="BW67" s="24"/>
      <c r="BX67" s="32"/>
      <c r="BY67" s="24">
        <f>F67+L67+R67+X67+AD67+AJ67+AP67+AV67+BB67+BH67+BO67</f>
        <v>58938.752999999997</v>
      </c>
      <c r="BZ67" s="24">
        <f>F67+L67+R67</f>
        <v>6510</v>
      </c>
      <c r="CA67" s="24">
        <f>G67+M67+S67+Y67+AE67+AK67+AQ67+AW67+BC67+BI67+BP67</f>
        <v>15000</v>
      </c>
      <c r="CB67" s="24">
        <f>CA67/BZ67*100</f>
        <v>230.41474654377879</v>
      </c>
      <c r="CC67" s="24"/>
      <c r="CD67" s="24">
        <f>D67+BY67</f>
        <v>58938.752999999997</v>
      </c>
      <c r="CE67" s="33">
        <f>E67+CA67</f>
        <v>15000</v>
      </c>
      <c r="CF67" s="24"/>
      <c r="CG67" s="42"/>
      <c r="CH67" s="42"/>
      <c r="CI67" s="33">
        <v>34991.247000000003</v>
      </c>
      <c r="CJ67" s="4"/>
      <c r="CK67" s="43"/>
      <c r="CL67" s="26"/>
      <c r="CM67" s="19"/>
      <c r="CN67" s="45"/>
      <c r="CO67" s="46"/>
      <c r="CP67" s="46"/>
    </row>
    <row r="68" spans="1:94" ht="344.25" hidden="1" customHeight="1" x14ac:dyDescent="0.85">
      <c r="A68" s="135"/>
      <c r="B68" s="4"/>
      <c r="C68" s="195" t="s">
        <v>155</v>
      </c>
      <c r="D68" s="193">
        <f>SUM(D69:D76)</f>
        <v>0</v>
      </c>
      <c r="E68" s="193">
        <f t="shared" ref="E68:BP68" si="65">SUM(E69:E76)</f>
        <v>0</v>
      </c>
      <c r="F68" s="4">
        <f t="shared" si="65"/>
        <v>0</v>
      </c>
      <c r="G68" s="4">
        <f t="shared" si="65"/>
        <v>0</v>
      </c>
      <c r="H68" s="134">
        <f t="shared" si="65"/>
        <v>0</v>
      </c>
      <c r="I68" s="134">
        <f t="shared" si="65"/>
        <v>0</v>
      </c>
      <c r="J68" s="134">
        <f t="shared" si="65"/>
        <v>0</v>
      </c>
      <c r="K68" s="134">
        <f t="shared" si="65"/>
        <v>0</v>
      </c>
      <c r="L68" s="193">
        <f t="shared" si="65"/>
        <v>0</v>
      </c>
      <c r="M68" s="4">
        <f t="shared" si="65"/>
        <v>0</v>
      </c>
      <c r="N68" s="134">
        <f t="shared" si="65"/>
        <v>0</v>
      </c>
      <c r="O68" s="134">
        <f t="shared" si="65"/>
        <v>0</v>
      </c>
      <c r="P68" s="134">
        <f t="shared" si="65"/>
        <v>0</v>
      </c>
      <c r="Q68" s="134">
        <f t="shared" si="65"/>
        <v>0</v>
      </c>
      <c r="R68" s="193">
        <f t="shared" si="65"/>
        <v>0</v>
      </c>
      <c r="S68" s="4">
        <f t="shared" si="65"/>
        <v>0</v>
      </c>
      <c r="T68" s="134">
        <f t="shared" si="65"/>
        <v>0</v>
      </c>
      <c r="U68" s="134">
        <f t="shared" si="65"/>
        <v>0</v>
      </c>
      <c r="V68" s="134">
        <f t="shared" si="65"/>
        <v>0</v>
      </c>
      <c r="W68" s="134">
        <f t="shared" si="65"/>
        <v>0</v>
      </c>
      <c r="X68" s="193">
        <f t="shared" si="65"/>
        <v>0</v>
      </c>
      <c r="Y68" s="4">
        <f t="shared" si="65"/>
        <v>0</v>
      </c>
      <c r="Z68" s="134">
        <f t="shared" si="65"/>
        <v>0</v>
      </c>
      <c r="AA68" s="134">
        <f t="shared" si="65"/>
        <v>0</v>
      </c>
      <c r="AB68" s="134">
        <f t="shared" si="65"/>
        <v>0</v>
      </c>
      <c r="AC68" s="134">
        <f t="shared" si="65"/>
        <v>0</v>
      </c>
      <c r="AD68" s="193">
        <f t="shared" si="65"/>
        <v>52730</v>
      </c>
      <c r="AE68" s="4">
        <f t="shared" si="65"/>
        <v>0</v>
      </c>
      <c r="AF68" s="134">
        <f t="shared" si="65"/>
        <v>0</v>
      </c>
      <c r="AG68" s="134">
        <f t="shared" si="65"/>
        <v>0</v>
      </c>
      <c r="AH68" s="134">
        <f t="shared" si="65"/>
        <v>0</v>
      </c>
      <c r="AI68" s="134">
        <f t="shared" si="65"/>
        <v>0</v>
      </c>
      <c r="AJ68" s="193">
        <f t="shared" si="65"/>
        <v>33000</v>
      </c>
      <c r="AK68" s="4">
        <f t="shared" si="65"/>
        <v>0</v>
      </c>
      <c r="AL68" s="134">
        <f t="shared" si="65"/>
        <v>0</v>
      </c>
      <c r="AM68" s="134">
        <f t="shared" si="65"/>
        <v>0</v>
      </c>
      <c r="AN68" s="134">
        <f t="shared" si="65"/>
        <v>0</v>
      </c>
      <c r="AO68" s="134">
        <f t="shared" si="65"/>
        <v>0</v>
      </c>
      <c r="AP68" s="193">
        <f t="shared" si="65"/>
        <v>0</v>
      </c>
      <c r="AQ68" s="4">
        <f t="shared" si="65"/>
        <v>0</v>
      </c>
      <c r="AR68" s="134">
        <f t="shared" si="65"/>
        <v>0</v>
      </c>
      <c r="AS68" s="134">
        <f t="shared" si="65"/>
        <v>0</v>
      </c>
      <c r="AT68" s="134">
        <f t="shared" si="65"/>
        <v>0</v>
      </c>
      <c r="AU68" s="134">
        <f t="shared" si="65"/>
        <v>0</v>
      </c>
      <c r="AV68" s="193">
        <f t="shared" si="65"/>
        <v>36000</v>
      </c>
      <c r="AW68" s="4">
        <f t="shared" si="65"/>
        <v>0</v>
      </c>
      <c r="AX68" s="134">
        <f t="shared" si="65"/>
        <v>0</v>
      </c>
      <c r="AY68" s="134">
        <f t="shared" si="65"/>
        <v>0</v>
      </c>
      <c r="AZ68" s="134">
        <f t="shared" si="65"/>
        <v>0</v>
      </c>
      <c r="BA68" s="134">
        <f t="shared" si="65"/>
        <v>0</v>
      </c>
      <c r="BB68" s="193">
        <f t="shared" si="65"/>
        <v>0</v>
      </c>
      <c r="BC68" s="4">
        <f t="shared" si="65"/>
        <v>0</v>
      </c>
      <c r="BD68" s="134">
        <f t="shared" si="65"/>
        <v>0</v>
      </c>
      <c r="BE68" s="134">
        <f t="shared" si="65"/>
        <v>0</v>
      </c>
      <c r="BF68" s="134">
        <f t="shared" si="65"/>
        <v>0</v>
      </c>
      <c r="BG68" s="134">
        <f t="shared" si="65"/>
        <v>0</v>
      </c>
      <c r="BH68" s="193">
        <f t="shared" si="65"/>
        <v>0</v>
      </c>
      <c r="BI68" s="4">
        <f t="shared" si="65"/>
        <v>0</v>
      </c>
      <c r="BJ68" s="134">
        <f t="shared" si="65"/>
        <v>0</v>
      </c>
      <c r="BK68" s="134">
        <f t="shared" si="65"/>
        <v>0</v>
      </c>
      <c r="BL68" s="134">
        <f t="shared" si="65"/>
        <v>0</v>
      </c>
      <c r="BM68" s="134">
        <f t="shared" si="65"/>
        <v>0</v>
      </c>
      <c r="BN68" s="134">
        <f t="shared" si="65"/>
        <v>0</v>
      </c>
      <c r="BO68" s="193">
        <f t="shared" si="65"/>
        <v>426920</v>
      </c>
      <c r="BP68" s="4">
        <f t="shared" si="65"/>
        <v>0</v>
      </c>
      <c r="BQ68" s="134">
        <f t="shared" ref="BQ68:CF68" si="66">SUM(BQ69:BQ76)</f>
        <v>0</v>
      </c>
      <c r="BR68" s="134">
        <f t="shared" si="66"/>
        <v>0</v>
      </c>
      <c r="BS68" s="134">
        <f t="shared" si="66"/>
        <v>0</v>
      </c>
      <c r="BT68" s="134">
        <f t="shared" si="66"/>
        <v>0</v>
      </c>
      <c r="BU68" s="134">
        <f t="shared" si="66"/>
        <v>0</v>
      </c>
      <c r="BV68" s="134">
        <f t="shared" si="66"/>
        <v>0</v>
      </c>
      <c r="BW68" s="134">
        <f t="shared" si="66"/>
        <v>0</v>
      </c>
      <c r="BX68" s="134">
        <f t="shared" si="66"/>
        <v>0</v>
      </c>
      <c r="BY68" s="193">
        <f t="shared" si="66"/>
        <v>548650</v>
      </c>
      <c r="BZ68" s="200">
        <f>SUM(BZ69:BZ76)</f>
        <v>0</v>
      </c>
      <c r="CA68" s="169">
        <f t="shared" si="66"/>
        <v>0</v>
      </c>
      <c r="CB68" s="170">
        <v>0</v>
      </c>
      <c r="CC68" s="170">
        <f>CA68/BY68*100</f>
        <v>0</v>
      </c>
      <c r="CD68" s="193">
        <f t="shared" si="66"/>
        <v>548650</v>
      </c>
      <c r="CE68" s="4">
        <f t="shared" si="66"/>
        <v>0</v>
      </c>
      <c r="CF68" s="4">
        <f t="shared" si="66"/>
        <v>0</v>
      </c>
      <c r="CG68" s="134" t="s">
        <v>156</v>
      </c>
      <c r="CH68" s="134">
        <f>SUM(CH69:CH76)</f>
        <v>283451</v>
      </c>
      <c r="CI68" s="4">
        <f>SUM(CI69:CI76)</f>
        <v>0</v>
      </c>
      <c r="CJ68" s="4"/>
      <c r="CK68" s="4"/>
      <c r="CL68" s="4"/>
      <c r="CM68" s="19" t="s">
        <v>93</v>
      </c>
      <c r="CN68" s="10"/>
      <c r="CO68" s="11"/>
      <c r="CP68" s="11"/>
    </row>
    <row r="69" spans="1:94" s="47" customFormat="1" ht="348" customHeight="1" x14ac:dyDescent="0.85">
      <c r="A69" s="1"/>
      <c r="B69" s="54">
        <f>B67+1</f>
        <v>44</v>
      </c>
      <c r="C69" s="112" t="s">
        <v>149</v>
      </c>
      <c r="D69" s="24">
        <v>0</v>
      </c>
      <c r="E69" s="24">
        <v>0</v>
      </c>
      <c r="F69" s="33">
        <v>0</v>
      </c>
      <c r="G69" s="33">
        <v>0</v>
      </c>
      <c r="H69" s="24">
        <v>0</v>
      </c>
      <c r="I69" s="24">
        <v>0</v>
      </c>
      <c r="J69" s="24">
        <v>0</v>
      </c>
      <c r="K69" s="24">
        <v>0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>
        <v>0</v>
      </c>
      <c r="AE69" s="33"/>
      <c r="AF69" s="33"/>
      <c r="AG69" s="33"/>
      <c r="AH69" s="33"/>
      <c r="AI69" s="33"/>
      <c r="AJ69" s="33">
        <v>0</v>
      </c>
      <c r="AK69" s="33"/>
      <c r="AL69" s="33"/>
      <c r="AM69" s="33"/>
      <c r="AN69" s="32"/>
      <c r="AO69" s="33"/>
      <c r="AP69" s="33"/>
      <c r="AQ69" s="33"/>
      <c r="AR69" s="33"/>
      <c r="AS69" s="33"/>
      <c r="AT69" s="32"/>
      <c r="AU69" s="33"/>
      <c r="AV69" s="33">
        <v>0</v>
      </c>
      <c r="AW69" s="33"/>
      <c r="AX69" s="33"/>
      <c r="AY69" s="33"/>
      <c r="AZ69" s="32"/>
      <c r="BA69" s="33"/>
      <c r="BB69" s="33"/>
      <c r="BC69" s="33"/>
      <c r="BD69" s="33"/>
      <c r="BE69" s="33"/>
      <c r="BF69" s="32"/>
      <c r="BG69" s="33"/>
      <c r="BH69" s="33"/>
      <c r="BI69" s="33"/>
      <c r="BJ69" s="33"/>
      <c r="BK69" s="33"/>
      <c r="BL69" s="32"/>
      <c r="BM69" s="33"/>
      <c r="BN69" s="30"/>
      <c r="BO69" s="60">
        <v>0</v>
      </c>
      <c r="BP69" s="60"/>
      <c r="BQ69" s="60"/>
      <c r="BR69" s="56"/>
      <c r="BS69" s="60"/>
      <c r="BT69" s="33"/>
      <c r="BU69" s="24"/>
      <c r="BV69" s="24"/>
      <c r="BW69" s="24"/>
      <c r="BX69" s="32"/>
      <c r="BY69" s="24">
        <f t="shared" ref="BY69:BY75" si="67">F69+L69+R69+X69+AD69+AJ69+AP69+AV69+BB69+BH69+BO69</f>
        <v>0</v>
      </c>
      <c r="BZ69" s="24">
        <f>F69+L69+R69</f>
        <v>0</v>
      </c>
      <c r="CA69" s="24">
        <f t="shared" ref="CA69:CA76" si="68">G69+M69+S69+Y69+AE69+AK69+AQ69+AW69+BC69+BI69+BP69</f>
        <v>0</v>
      </c>
      <c r="CB69" s="24">
        <v>0</v>
      </c>
      <c r="CC69" s="24"/>
      <c r="CD69" s="24">
        <f t="shared" ref="CD69:CD76" si="69">D69+BY69</f>
        <v>0</v>
      </c>
      <c r="CE69" s="33">
        <f t="shared" ref="CE69:CE76" si="70">E69+CA69</f>
        <v>0</v>
      </c>
      <c r="CF69" s="24"/>
      <c r="CG69" s="42"/>
      <c r="CH69" s="165">
        <v>0</v>
      </c>
      <c r="CI69" s="33"/>
      <c r="CJ69" s="4"/>
      <c r="CK69" s="43">
        <v>0</v>
      </c>
      <c r="CL69" s="26">
        <v>0</v>
      </c>
      <c r="CM69" s="19"/>
      <c r="CN69" s="45"/>
      <c r="CO69" s="46"/>
      <c r="CP69" s="46"/>
    </row>
    <row r="70" spans="1:94" s="47" customFormat="1" ht="184.5" customHeight="1" x14ac:dyDescent="0.85">
      <c r="A70" s="1"/>
      <c r="B70" s="54">
        <f>B69+1</f>
        <v>45</v>
      </c>
      <c r="C70" s="112" t="s">
        <v>150</v>
      </c>
      <c r="D70" s="24">
        <v>0</v>
      </c>
      <c r="E70" s="24">
        <v>0</v>
      </c>
      <c r="F70" s="33">
        <v>0</v>
      </c>
      <c r="G70" s="33">
        <v>0</v>
      </c>
      <c r="H70" s="24">
        <v>0</v>
      </c>
      <c r="I70" s="24">
        <v>0</v>
      </c>
      <c r="J70" s="24">
        <v>0</v>
      </c>
      <c r="K70" s="24">
        <v>0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>
        <f>30143.5+1586.5</f>
        <v>31730</v>
      </c>
      <c r="AE70" s="33"/>
      <c r="AF70" s="33"/>
      <c r="AG70" s="33"/>
      <c r="AH70" s="33"/>
      <c r="AI70" s="33"/>
      <c r="AJ70" s="33">
        <v>0</v>
      </c>
      <c r="AK70" s="33"/>
      <c r="AL70" s="33"/>
      <c r="AM70" s="33"/>
      <c r="AN70" s="32"/>
      <c r="AO70" s="33"/>
      <c r="AP70" s="33"/>
      <c r="AQ70" s="33"/>
      <c r="AR70" s="33"/>
      <c r="AS70" s="33"/>
      <c r="AT70" s="32"/>
      <c r="AU70" s="33"/>
      <c r="AV70" s="33">
        <v>0</v>
      </c>
      <c r="AW70" s="33"/>
      <c r="AX70" s="33"/>
      <c r="AY70" s="33"/>
      <c r="AZ70" s="32"/>
      <c r="BA70" s="33"/>
      <c r="BB70" s="33"/>
      <c r="BC70" s="33"/>
      <c r="BD70" s="33"/>
      <c r="BE70" s="33"/>
      <c r="BF70" s="32"/>
      <c r="BG70" s="33"/>
      <c r="BH70" s="33"/>
      <c r="BI70" s="33"/>
      <c r="BJ70" s="33"/>
      <c r="BK70" s="33"/>
      <c r="BL70" s="32"/>
      <c r="BM70" s="33"/>
      <c r="BN70" s="30"/>
      <c r="BO70" s="60">
        <f>102856.5+5413.5</f>
        <v>108270</v>
      </c>
      <c r="BP70" s="60"/>
      <c r="BQ70" s="60"/>
      <c r="BR70" s="56"/>
      <c r="BS70" s="60"/>
      <c r="BT70" s="33"/>
      <c r="BU70" s="24"/>
      <c r="BV70" s="24"/>
      <c r="BW70" s="24"/>
      <c r="BX70" s="32"/>
      <c r="BY70" s="24">
        <f>F70+L70+R70+X70+AD70+AJ70+AP70+AV70+BB70+BH70+BO70</f>
        <v>140000</v>
      </c>
      <c r="BZ70" s="24">
        <f t="shared" ref="BZ70:BZ76" si="71">F70+L70+R70</f>
        <v>0</v>
      </c>
      <c r="CA70" s="24">
        <f t="shared" si="68"/>
        <v>0</v>
      </c>
      <c r="CB70" s="24">
        <f t="shared" si="26"/>
        <v>0</v>
      </c>
      <c r="CC70" s="24"/>
      <c r="CD70" s="24">
        <f t="shared" si="69"/>
        <v>140000</v>
      </c>
      <c r="CE70" s="33">
        <f t="shared" si="70"/>
        <v>0</v>
      </c>
      <c r="CF70" s="24"/>
      <c r="CG70" s="188" t="s">
        <v>284</v>
      </c>
      <c r="CH70" s="165">
        <v>71021</v>
      </c>
      <c r="CI70" s="33"/>
      <c r="CJ70" s="4"/>
      <c r="CK70" s="43">
        <v>140000</v>
      </c>
      <c r="CL70" s="43">
        <v>140000</v>
      </c>
      <c r="CM70" s="19"/>
      <c r="CN70" s="45"/>
      <c r="CO70" s="46"/>
      <c r="CP70" s="46"/>
    </row>
    <row r="71" spans="1:94" s="47" customFormat="1" ht="177" customHeight="1" x14ac:dyDescent="0.85">
      <c r="A71" s="1"/>
      <c r="B71" s="54">
        <f t="shared" ref="B71:B76" si="72">B70+1</f>
        <v>46</v>
      </c>
      <c r="C71" s="113" t="s">
        <v>151</v>
      </c>
      <c r="D71" s="24">
        <v>0</v>
      </c>
      <c r="E71" s="24">
        <v>0</v>
      </c>
      <c r="F71" s="33">
        <v>0</v>
      </c>
      <c r="G71" s="33">
        <v>0</v>
      </c>
      <c r="H71" s="24">
        <v>0</v>
      </c>
      <c r="I71" s="24">
        <v>0</v>
      </c>
      <c r="J71" s="24">
        <v>0</v>
      </c>
      <c r="K71" s="24">
        <v>0</v>
      </c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>
        <v>0</v>
      </c>
      <c r="AE71" s="33"/>
      <c r="AF71" s="33"/>
      <c r="AG71" s="33"/>
      <c r="AH71" s="33"/>
      <c r="AI71" s="33"/>
      <c r="AJ71" s="33">
        <v>0</v>
      </c>
      <c r="AK71" s="33"/>
      <c r="AL71" s="33"/>
      <c r="AM71" s="33"/>
      <c r="AN71" s="32"/>
      <c r="AO71" s="33"/>
      <c r="AP71" s="33"/>
      <c r="AQ71" s="33"/>
      <c r="AR71" s="33"/>
      <c r="AS71" s="33"/>
      <c r="AT71" s="32"/>
      <c r="AU71" s="33"/>
      <c r="AV71" s="33">
        <v>0</v>
      </c>
      <c r="AW71" s="33"/>
      <c r="AX71" s="33"/>
      <c r="AY71" s="33"/>
      <c r="AZ71" s="32"/>
      <c r="BA71" s="33"/>
      <c r="BB71" s="33"/>
      <c r="BC71" s="33"/>
      <c r="BD71" s="33"/>
      <c r="BE71" s="33"/>
      <c r="BF71" s="32"/>
      <c r="BG71" s="33"/>
      <c r="BH71" s="33"/>
      <c r="BI71" s="33"/>
      <c r="BJ71" s="33"/>
      <c r="BK71" s="33"/>
      <c r="BL71" s="32"/>
      <c r="BM71" s="33"/>
      <c r="BN71" s="30"/>
      <c r="BO71" s="24">
        <v>70000</v>
      </c>
      <c r="BP71" s="24"/>
      <c r="BQ71" s="30"/>
      <c r="BR71" s="30"/>
      <c r="BS71" s="32"/>
      <c r="BT71" s="33"/>
      <c r="BU71" s="24"/>
      <c r="BV71" s="24"/>
      <c r="BW71" s="24"/>
      <c r="BX71" s="32"/>
      <c r="BY71" s="24">
        <f t="shared" si="67"/>
        <v>70000</v>
      </c>
      <c r="BZ71" s="24">
        <f t="shared" si="71"/>
        <v>0</v>
      </c>
      <c r="CA71" s="24">
        <f t="shared" si="68"/>
        <v>0</v>
      </c>
      <c r="CB71" s="24">
        <f t="shared" si="26"/>
        <v>0</v>
      </c>
      <c r="CC71" s="24"/>
      <c r="CD71" s="24">
        <f t="shared" si="69"/>
        <v>70000</v>
      </c>
      <c r="CE71" s="33">
        <f t="shared" si="70"/>
        <v>0</v>
      </c>
      <c r="CF71" s="24"/>
      <c r="CG71" s="188" t="s">
        <v>285</v>
      </c>
      <c r="CH71" s="165">
        <v>30000</v>
      </c>
      <c r="CI71" s="33"/>
      <c r="CJ71" s="4"/>
      <c r="CK71" s="43">
        <v>70000</v>
      </c>
      <c r="CL71" s="43">
        <v>70000</v>
      </c>
      <c r="CM71" s="19"/>
      <c r="CN71" s="45"/>
      <c r="CO71" s="46"/>
      <c r="CP71" s="46"/>
    </row>
    <row r="72" spans="1:94" s="47" customFormat="1" ht="409.5" x14ac:dyDescent="0.85">
      <c r="A72" s="1"/>
      <c r="B72" s="54">
        <f t="shared" si="72"/>
        <v>47</v>
      </c>
      <c r="C72" s="111" t="s">
        <v>70</v>
      </c>
      <c r="D72" s="24">
        <v>0</v>
      </c>
      <c r="E72" s="24">
        <v>0</v>
      </c>
      <c r="F72" s="33">
        <v>0</v>
      </c>
      <c r="G72" s="33">
        <v>0</v>
      </c>
      <c r="H72" s="24">
        <v>0</v>
      </c>
      <c r="I72" s="24">
        <v>0</v>
      </c>
      <c r="J72" s="24">
        <v>0</v>
      </c>
      <c r="K72" s="24">
        <v>0</v>
      </c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189">
        <v>0</v>
      </c>
      <c r="AE72" s="33"/>
      <c r="AF72" s="33"/>
      <c r="AG72" s="33"/>
      <c r="AH72" s="33"/>
      <c r="AI72" s="33"/>
      <c r="AJ72" s="33">
        <f>23750+1250</f>
        <v>25000</v>
      </c>
      <c r="AK72" s="33"/>
      <c r="AL72" s="33"/>
      <c r="AM72" s="33"/>
      <c r="AN72" s="32"/>
      <c r="AO72" s="33"/>
      <c r="AP72" s="33"/>
      <c r="AQ72" s="33"/>
      <c r="AR72" s="33"/>
      <c r="AS72" s="33"/>
      <c r="AT72" s="32"/>
      <c r="AU72" s="33"/>
      <c r="AV72" s="33">
        <v>0</v>
      </c>
      <c r="AW72" s="33"/>
      <c r="AX72" s="33"/>
      <c r="AY72" s="33"/>
      <c r="AZ72" s="32"/>
      <c r="BA72" s="33"/>
      <c r="BB72" s="33"/>
      <c r="BC72" s="33"/>
      <c r="BD72" s="33"/>
      <c r="BE72" s="33"/>
      <c r="BF72" s="32"/>
      <c r="BG72" s="33"/>
      <c r="BH72" s="33"/>
      <c r="BI72" s="33"/>
      <c r="BJ72" s="33"/>
      <c r="BK72" s="33"/>
      <c r="BL72" s="32"/>
      <c r="BM72" s="33"/>
      <c r="BN72" s="30"/>
      <c r="BO72" s="24">
        <f>61750+3250</f>
        <v>65000</v>
      </c>
      <c r="BP72" s="24"/>
      <c r="BQ72" s="30"/>
      <c r="BR72" s="30"/>
      <c r="BS72" s="32"/>
      <c r="BT72" s="33"/>
      <c r="BU72" s="24"/>
      <c r="BV72" s="24"/>
      <c r="BW72" s="24"/>
      <c r="BX72" s="32"/>
      <c r="BY72" s="24">
        <f>F72+L72+R72+X72+AJ72+AD72+AP72+AV72+BB72+BH72+BO72</f>
        <v>90000</v>
      </c>
      <c r="BZ72" s="24">
        <f t="shared" si="71"/>
        <v>0</v>
      </c>
      <c r="CA72" s="24">
        <f t="shared" si="68"/>
        <v>0</v>
      </c>
      <c r="CB72" s="24">
        <f t="shared" si="26"/>
        <v>0</v>
      </c>
      <c r="CC72" s="24"/>
      <c r="CD72" s="24">
        <f t="shared" si="69"/>
        <v>90000</v>
      </c>
      <c r="CE72" s="33">
        <f t="shared" si="70"/>
        <v>0</v>
      </c>
      <c r="CF72" s="24"/>
      <c r="CG72" s="188" t="s">
        <v>286</v>
      </c>
      <c r="CH72" s="165">
        <v>40000</v>
      </c>
      <c r="CI72" s="33"/>
      <c r="CJ72" s="4"/>
      <c r="CK72" s="43">
        <v>90000</v>
      </c>
      <c r="CL72" s="43">
        <v>90000</v>
      </c>
      <c r="CM72" s="19"/>
      <c r="CN72" s="45"/>
      <c r="CO72" s="46"/>
      <c r="CP72" s="46"/>
    </row>
    <row r="73" spans="1:94" s="47" customFormat="1" ht="291" customHeight="1" x14ac:dyDescent="0.85">
      <c r="A73" s="1"/>
      <c r="B73" s="54">
        <f t="shared" si="72"/>
        <v>48</v>
      </c>
      <c r="C73" s="111" t="s">
        <v>71</v>
      </c>
      <c r="D73" s="24">
        <v>0</v>
      </c>
      <c r="E73" s="24">
        <v>0</v>
      </c>
      <c r="F73" s="33">
        <v>0</v>
      </c>
      <c r="G73" s="33">
        <v>0</v>
      </c>
      <c r="H73" s="24">
        <v>0</v>
      </c>
      <c r="I73" s="24">
        <v>0</v>
      </c>
      <c r="J73" s="24">
        <v>0</v>
      </c>
      <c r="K73" s="24">
        <v>0</v>
      </c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>
        <v>0</v>
      </c>
      <c r="AE73" s="33"/>
      <c r="AF73" s="33"/>
      <c r="AG73" s="33"/>
      <c r="AH73" s="33"/>
      <c r="AI73" s="33"/>
      <c r="AJ73" s="33">
        <v>8000</v>
      </c>
      <c r="AK73" s="33"/>
      <c r="AL73" s="33"/>
      <c r="AM73" s="33"/>
      <c r="AN73" s="32"/>
      <c r="AO73" s="33"/>
      <c r="AP73" s="33"/>
      <c r="AQ73" s="33"/>
      <c r="AR73" s="33"/>
      <c r="AS73" s="33"/>
      <c r="AT73" s="32"/>
      <c r="AU73" s="33"/>
      <c r="AV73" s="33">
        <v>0</v>
      </c>
      <c r="AW73" s="33"/>
      <c r="AX73" s="33"/>
      <c r="AY73" s="33"/>
      <c r="AZ73" s="32"/>
      <c r="BA73" s="33"/>
      <c r="BB73" s="33"/>
      <c r="BC73" s="33"/>
      <c r="BD73" s="33"/>
      <c r="BE73" s="33"/>
      <c r="BF73" s="32"/>
      <c r="BG73" s="33"/>
      <c r="BH73" s="33"/>
      <c r="BI73" s="33"/>
      <c r="BJ73" s="33"/>
      <c r="BK73" s="33"/>
      <c r="BL73" s="32"/>
      <c r="BM73" s="33"/>
      <c r="BN73" s="30"/>
      <c r="BO73" s="24">
        <f>20900+1100</f>
        <v>22000</v>
      </c>
      <c r="BP73" s="24"/>
      <c r="BQ73" s="30"/>
      <c r="BR73" s="30"/>
      <c r="BS73" s="32"/>
      <c r="BT73" s="33"/>
      <c r="BU73" s="24"/>
      <c r="BV73" s="24"/>
      <c r="BW73" s="24"/>
      <c r="BX73" s="32"/>
      <c r="BY73" s="24">
        <f t="shared" si="67"/>
        <v>30000</v>
      </c>
      <c r="BZ73" s="24">
        <f t="shared" si="71"/>
        <v>0</v>
      </c>
      <c r="CA73" s="24">
        <f t="shared" si="68"/>
        <v>0</v>
      </c>
      <c r="CB73" s="24">
        <f t="shared" si="26"/>
        <v>0</v>
      </c>
      <c r="CC73" s="24"/>
      <c r="CD73" s="24">
        <f t="shared" si="69"/>
        <v>30000</v>
      </c>
      <c r="CE73" s="33">
        <f t="shared" si="70"/>
        <v>0</v>
      </c>
      <c r="CF73" s="24"/>
      <c r="CG73" s="188" t="s">
        <v>287</v>
      </c>
      <c r="CH73" s="165">
        <v>3780</v>
      </c>
      <c r="CI73" s="33"/>
      <c r="CJ73" s="4"/>
      <c r="CK73" s="43">
        <v>30000</v>
      </c>
      <c r="CL73" s="43">
        <v>30000</v>
      </c>
      <c r="CM73" s="19"/>
      <c r="CN73" s="45"/>
      <c r="CO73" s="46"/>
      <c r="CP73" s="46"/>
    </row>
    <row r="74" spans="1:94" s="47" customFormat="1" ht="409.5" x14ac:dyDescent="0.85">
      <c r="A74" s="1"/>
      <c r="B74" s="54">
        <f t="shared" si="72"/>
        <v>49</v>
      </c>
      <c r="C74" s="111" t="s">
        <v>152</v>
      </c>
      <c r="D74" s="24">
        <v>0</v>
      </c>
      <c r="E74" s="24">
        <v>0</v>
      </c>
      <c r="F74" s="33">
        <v>0</v>
      </c>
      <c r="G74" s="33">
        <v>0</v>
      </c>
      <c r="H74" s="24">
        <v>0</v>
      </c>
      <c r="I74" s="24">
        <v>0</v>
      </c>
      <c r="J74" s="24">
        <v>0</v>
      </c>
      <c r="K74" s="24">
        <v>0</v>
      </c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>
        <v>0</v>
      </c>
      <c r="AE74" s="33"/>
      <c r="AF74" s="33"/>
      <c r="AG74" s="33"/>
      <c r="AH74" s="33"/>
      <c r="AI74" s="33"/>
      <c r="AJ74" s="33">
        <v>0</v>
      </c>
      <c r="AK74" s="33"/>
      <c r="AL74" s="33"/>
      <c r="AM74" s="33"/>
      <c r="AN74" s="32"/>
      <c r="AO74" s="33"/>
      <c r="AP74" s="33"/>
      <c r="AQ74" s="33"/>
      <c r="AR74" s="33"/>
      <c r="AS74" s="33"/>
      <c r="AT74" s="32"/>
      <c r="AU74" s="33"/>
      <c r="AV74" s="33">
        <f>34200+1800</f>
        <v>36000</v>
      </c>
      <c r="AW74" s="33"/>
      <c r="AX74" s="33"/>
      <c r="AY74" s="33"/>
      <c r="AZ74" s="32"/>
      <c r="BA74" s="33"/>
      <c r="BB74" s="33"/>
      <c r="BC74" s="33"/>
      <c r="BD74" s="33"/>
      <c r="BE74" s="33"/>
      <c r="BF74" s="32"/>
      <c r="BG74" s="33"/>
      <c r="BH74" s="33"/>
      <c r="BI74" s="33"/>
      <c r="BJ74" s="33"/>
      <c r="BK74" s="33"/>
      <c r="BL74" s="32"/>
      <c r="BM74" s="33"/>
      <c r="BN74" s="30"/>
      <c r="BO74" s="24">
        <f>49900+2630</f>
        <v>52530</v>
      </c>
      <c r="BP74" s="24"/>
      <c r="BQ74" s="30"/>
      <c r="BR74" s="30"/>
      <c r="BS74" s="32"/>
      <c r="BT74" s="33"/>
      <c r="BU74" s="24"/>
      <c r="BV74" s="24"/>
      <c r="BW74" s="24"/>
      <c r="BX74" s="32"/>
      <c r="BY74" s="24">
        <f t="shared" si="67"/>
        <v>88530</v>
      </c>
      <c r="BZ74" s="24">
        <f t="shared" si="71"/>
        <v>0</v>
      </c>
      <c r="CA74" s="24">
        <f t="shared" si="68"/>
        <v>0</v>
      </c>
      <c r="CB74" s="24">
        <f t="shared" si="26"/>
        <v>0</v>
      </c>
      <c r="CC74" s="24"/>
      <c r="CD74" s="24">
        <f t="shared" si="69"/>
        <v>88530</v>
      </c>
      <c r="CE74" s="33">
        <f t="shared" si="70"/>
        <v>0</v>
      </c>
      <c r="CF74" s="24"/>
      <c r="CG74" s="188" t="s">
        <v>288</v>
      </c>
      <c r="CH74" s="165">
        <v>52530</v>
      </c>
      <c r="CI74" s="33"/>
      <c r="CJ74" s="4"/>
      <c r="CK74" s="43">
        <v>88530</v>
      </c>
      <c r="CL74" s="43">
        <v>88530</v>
      </c>
      <c r="CM74" s="19"/>
      <c r="CN74" s="45"/>
      <c r="CO74" s="46"/>
      <c r="CP74" s="46"/>
    </row>
    <row r="75" spans="1:94" s="47" customFormat="1" ht="409.5" x14ac:dyDescent="0.85">
      <c r="A75" s="1"/>
      <c r="B75" s="54">
        <f t="shared" si="72"/>
        <v>50</v>
      </c>
      <c r="C75" s="111" t="s">
        <v>153</v>
      </c>
      <c r="D75" s="24">
        <v>0</v>
      </c>
      <c r="E75" s="24">
        <v>0</v>
      </c>
      <c r="F75" s="33">
        <v>0</v>
      </c>
      <c r="G75" s="33">
        <v>0</v>
      </c>
      <c r="H75" s="24">
        <v>0</v>
      </c>
      <c r="I75" s="24">
        <v>0</v>
      </c>
      <c r="J75" s="24">
        <v>0</v>
      </c>
      <c r="K75" s="24">
        <v>0</v>
      </c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>
        <f>19950+1050</f>
        <v>21000</v>
      </c>
      <c r="AE75" s="33"/>
      <c r="AF75" s="33"/>
      <c r="AG75" s="33"/>
      <c r="AH75" s="33"/>
      <c r="AI75" s="33"/>
      <c r="AJ75" s="33">
        <v>0</v>
      </c>
      <c r="AK75" s="33"/>
      <c r="AL75" s="33"/>
      <c r="AM75" s="33"/>
      <c r="AN75" s="32"/>
      <c r="AO75" s="33"/>
      <c r="AP75" s="33"/>
      <c r="AQ75" s="33"/>
      <c r="AR75" s="33"/>
      <c r="AS75" s="33"/>
      <c r="AT75" s="32"/>
      <c r="AU75" s="33"/>
      <c r="AV75" s="33">
        <v>0</v>
      </c>
      <c r="AW75" s="33"/>
      <c r="AX75" s="33"/>
      <c r="AY75" s="33"/>
      <c r="AZ75" s="32"/>
      <c r="BA75" s="33"/>
      <c r="BB75" s="33"/>
      <c r="BC75" s="33"/>
      <c r="BD75" s="33"/>
      <c r="BE75" s="33"/>
      <c r="BF75" s="32"/>
      <c r="BG75" s="33"/>
      <c r="BH75" s="33"/>
      <c r="BI75" s="33"/>
      <c r="BJ75" s="33"/>
      <c r="BK75" s="33"/>
      <c r="BL75" s="32"/>
      <c r="BM75" s="33"/>
      <c r="BN75" s="30"/>
      <c r="BO75" s="24">
        <f>56050+2950</f>
        <v>59000</v>
      </c>
      <c r="BP75" s="24"/>
      <c r="BQ75" s="30"/>
      <c r="BR75" s="30"/>
      <c r="BS75" s="32"/>
      <c r="BT75" s="33"/>
      <c r="BU75" s="24"/>
      <c r="BV75" s="24"/>
      <c r="BW75" s="24"/>
      <c r="BX75" s="32"/>
      <c r="BY75" s="24">
        <f t="shared" si="67"/>
        <v>80000</v>
      </c>
      <c r="BZ75" s="24">
        <f t="shared" si="71"/>
        <v>0</v>
      </c>
      <c r="CA75" s="24">
        <f t="shared" si="68"/>
        <v>0</v>
      </c>
      <c r="CB75" s="24">
        <f t="shared" si="26"/>
        <v>0</v>
      </c>
      <c r="CC75" s="24"/>
      <c r="CD75" s="24">
        <f t="shared" si="69"/>
        <v>80000</v>
      </c>
      <c r="CE75" s="33">
        <f t="shared" si="70"/>
        <v>0</v>
      </c>
      <c r="CF75" s="24"/>
      <c r="CG75" s="188" t="s">
        <v>289</v>
      </c>
      <c r="CH75" s="165">
        <v>36000</v>
      </c>
      <c r="CI75" s="33"/>
      <c r="CJ75" s="4"/>
      <c r="CK75" s="43">
        <v>80000</v>
      </c>
      <c r="CL75" s="43">
        <v>80000</v>
      </c>
      <c r="CM75" s="19"/>
      <c r="CN75" s="45"/>
      <c r="CO75" s="46"/>
      <c r="CP75" s="46"/>
    </row>
    <row r="76" spans="1:94" s="47" customFormat="1" ht="164.25" customHeight="1" x14ac:dyDescent="0.85">
      <c r="A76" s="1"/>
      <c r="B76" s="54">
        <f t="shared" si="72"/>
        <v>51</v>
      </c>
      <c r="C76" s="111" t="s">
        <v>154</v>
      </c>
      <c r="D76" s="24">
        <v>0</v>
      </c>
      <c r="E76" s="24">
        <v>0</v>
      </c>
      <c r="F76" s="33">
        <v>0</v>
      </c>
      <c r="G76" s="33">
        <v>0</v>
      </c>
      <c r="H76" s="24">
        <v>0</v>
      </c>
      <c r="I76" s="24">
        <v>0</v>
      </c>
      <c r="J76" s="24">
        <v>0</v>
      </c>
      <c r="K76" s="24">
        <v>0</v>
      </c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>
        <v>0</v>
      </c>
      <c r="AE76" s="33"/>
      <c r="AF76" s="33"/>
      <c r="AG76" s="33"/>
      <c r="AH76" s="33"/>
      <c r="AI76" s="33"/>
      <c r="AJ76" s="33">
        <v>0</v>
      </c>
      <c r="AK76" s="33"/>
      <c r="AL76" s="33"/>
      <c r="AM76" s="33"/>
      <c r="AN76" s="32"/>
      <c r="AO76" s="33"/>
      <c r="AP76" s="33"/>
      <c r="AQ76" s="33"/>
      <c r="AR76" s="33"/>
      <c r="AS76" s="33"/>
      <c r="AT76" s="32"/>
      <c r="AU76" s="33"/>
      <c r="AV76" s="146">
        <v>0</v>
      </c>
      <c r="AW76" s="146"/>
      <c r="AX76" s="146"/>
      <c r="AY76" s="146"/>
      <c r="AZ76" s="146"/>
      <c r="BA76" s="146"/>
      <c r="BB76" s="146"/>
      <c r="BC76" s="146"/>
      <c r="BD76" s="146"/>
      <c r="BE76" s="146"/>
      <c r="BF76" s="146"/>
      <c r="BG76" s="146"/>
      <c r="BH76" s="146"/>
      <c r="BI76" s="146"/>
      <c r="BJ76" s="146"/>
      <c r="BK76" s="146"/>
      <c r="BL76" s="146"/>
      <c r="BM76" s="146"/>
      <c r="BN76" s="146"/>
      <c r="BO76" s="146">
        <v>50120</v>
      </c>
      <c r="BP76" s="24"/>
      <c r="BQ76" s="30"/>
      <c r="BR76" s="30"/>
      <c r="BS76" s="32"/>
      <c r="BT76" s="33"/>
      <c r="BU76" s="24"/>
      <c r="BV76" s="24"/>
      <c r="BW76" s="24"/>
      <c r="BX76" s="32"/>
      <c r="BY76" s="24">
        <f>F76+L76+R76+X76+AD76+AJ76+AP76+AV76+BB76+BH76+BO76</f>
        <v>50120</v>
      </c>
      <c r="BZ76" s="24">
        <f t="shared" si="71"/>
        <v>0</v>
      </c>
      <c r="CA76" s="24">
        <f t="shared" si="68"/>
        <v>0</v>
      </c>
      <c r="CB76" s="24">
        <f t="shared" si="26"/>
        <v>0</v>
      </c>
      <c r="CC76" s="24"/>
      <c r="CD76" s="24">
        <f t="shared" si="69"/>
        <v>50120</v>
      </c>
      <c r="CE76" s="33">
        <f t="shared" si="70"/>
        <v>0</v>
      </c>
      <c r="CF76" s="24"/>
      <c r="CG76" s="188" t="s">
        <v>290</v>
      </c>
      <c r="CH76" s="165">
        <v>50120</v>
      </c>
      <c r="CI76" s="33"/>
      <c r="CJ76" s="4"/>
      <c r="CK76" s="43">
        <v>50120</v>
      </c>
      <c r="CL76" s="43">
        <v>50120</v>
      </c>
      <c r="CM76" s="19"/>
      <c r="CN76" s="45"/>
      <c r="CO76" s="46"/>
      <c r="CP76" s="46"/>
    </row>
    <row r="77" spans="1:94" ht="188.25" customHeight="1" x14ac:dyDescent="0.85">
      <c r="A77" s="135"/>
      <c r="B77" s="4"/>
      <c r="C77" s="193" t="s">
        <v>76</v>
      </c>
      <c r="D77" s="195">
        <f t="shared" ref="D77:AI77" si="73">SUM(D78:D172)</f>
        <v>5791846.7176800007</v>
      </c>
      <c r="E77" s="195">
        <f t="shared" si="73"/>
        <v>608547.28649999993</v>
      </c>
      <c r="F77" s="195">
        <f t="shared" si="73"/>
        <v>0</v>
      </c>
      <c r="G77" s="195">
        <f t="shared" si="73"/>
        <v>484633.973</v>
      </c>
      <c r="H77" s="136">
        <f t="shared" si="73"/>
        <v>0</v>
      </c>
      <c r="I77" s="136">
        <f t="shared" si="73"/>
        <v>0</v>
      </c>
      <c r="J77" s="136">
        <f t="shared" si="73"/>
        <v>0</v>
      </c>
      <c r="K77" s="136">
        <f t="shared" si="73"/>
        <v>0</v>
      </c>
      <c r="L77" s="195">
        <f t="shared" si="73"/>
        <v>659218.26500000013</v>
      </c>
      <c r="M77" s="195">
        <f t="shared" si="73"/>
        <v>205781.50099999996</v>
      </c>
      <c r="N77" s="136">
        <f t="shared" si="73"/>
        <v>0</v>
      </c>
      <c r="O77" s="136">
        <f t="shared" si="73"/>
        <v>0</v>
      </c>
      <c r="P77" s="136">
        <f t="shared" si="73"/>
        <v>0</v>
      </c>
      <c r="Q77" s="136">
        <f t="shared" si="73"/>
        <v>0</v>
      </c>
      <c r="R77" s="195">
        <f t="shared" si="73"/>
        <v>748302.96200000006</v>
      </c>
      <c r="S77" s="207">
        <f t="shared" si="73"/>
        <v>431191.50289000012</v>
      </c>
      <c r="T77" s="136">
        <f t="shared" si="73"/>
        <v>0</v>
      </c>
      <c r="U77" s="136">
        <f t="shared" si="73"/>
        <v>0</v>
      </c>
      <c r="V77" s="136">
        <f t="shared" si="73"/>
        <v>0</v>
      </c>
      <c r="W77" s="136">
        <f t="shared" si="73"/>
        <v>0</v>
      </c>
      <c r="X77" s="195">
        <f t="shared" si="73"/>
        <v>1572033.1295000005</v>
      </c>
      <c r="Y77" s="195">
        <f t="shared" si="73"/>
        <v>0</v>
      </c>
      <c r="Z77" s="136">
        <f t="shared" si="73"/>
        <v>0</v>
      </c>
      <c r="AA77" s="136">
        <f t="shared" si="73"/>
        <v>0</v>
      </c>
      <c r="AB77" s="136">
        <f t="shared" si="73"/>
        <v>0</v>
      </c>
      <c r="AC77" s="136">
        <f t="shared" si="73"/>
        <v>0</v>
      </c>
      <c r="AD77" s="195">
        <f t="shared" si="73"/>
        <v>1747919.9390000002</v>
      </c>
      <c r="AE77" s="195">
        <f t="shared" si="73"/>
        <v>0</v>
      </c>
      <c r="AF77" s="136">
        <f t="shared" si="73"/>
        <v>0</v>
      </c>
      <c r="AG77" s="136">
        <f t="shared" si="73"/>
        <v>0</v>
      </c>
      <c r="AH77" s="136">
        <f t="shared" si="73"/>
        <v>0</v>
      </c>
      <c r="AI77" s="136">
        <f t="shared" si="73"/>
        <v>0</v>
      </c>
      <c r="AJ77" s="195">
        <f t="shared" ref="AJ77:BO77" si="74">SUM(AJ78:AJ172)</f>
        <v>1916805.4800000004</v>
      </c>
      <c r="AK77" s="195">
        <f t="shared" si="74"/>
        <v>0</v>
      </c>
      <c r="AL77" s="136">
        <f t="shared" si="74"/>
        <v>0</v>
      </c>
      <c r="AM77" s="136">
        <f t="shared" si="74"/>
        <v>0</v>
      </c>
      <c r="AN77" s="136">
        <f t="shared" si="74"/>
        <v>0</v>
      </c>
      <c r="AO77" s="136">
        <f t="shared" si="74"/>
        <v>0</v>
      </c>
      <c r="AP77" s="195">
        <f t="shared" si="74"/>
        <v>2571356.7714999998</v>
      </c>
      <c r="AQ77" s="195">
        <f t="shared" si="74"/>
        <v>0</v>
      </c>
      <c r="AR77" s="136">
        <f t="shared" si="74"/>
        <v>0</v>
      </c>
      <c r="AS77" s="136">
        <f t="shared" si="74"/>
        <v>0</v>
      </c>
      <c r="AT77" s="136">
        <f t="shared" si="74"/>
        <v>0</v>
      </c>
      <c r="AU77" s="136">
        <f t="shared" si="74"/>
        <v>0</v>
      </c>
      <c r="AV77" s="195">
        <f t="shared" si="74"/>
        <v>2070434.3805000002</v>
      </c>
      <c r="AW77" s="195">
        <f t="shared" si="74"/>
        <v>0</v>
      </c>
      <c r="AX77" s="136">
        <f t="shared" si="74"/>
        <v>0</v>
      </c>
      <c r="AY77" s="136">
        <f t="shared" si="74"/>
        <v>0</v>
      </c>
      <c r="AZ77" s="136">
        <f t="shared" si="74"/>
        <v>0</v>
      </c>
      <c r="BA77" s="136">
        <f t="shared" si="74"/>
        <v>0</v>
      </c>
      <c r="BB77" s="195">
        <f t="shared" si="74"/>
        <v>2103303.8859999999</v>
      </c>
      <c r="BC77" s="195">
        <f t="shared" si="74"/>
        <v>0</v>
      </c>
      <c r="BD77" s="136">
        <f t="shared" si="74"/>
        <v>0</v>
      </c>
      <c r="BE77" s="136">
        <f t="shared" si="74"/>
        <v>0</v>
      </c>
      <c r="BF77" s="136">
        <f t="shared" si="74"/>
        <v>0</v>
      </c>
      <c r="BG77" s="136">
        <f t="shared" si="74"/>
        <v>0</v>
      </c>
      <c r="BH77" s="195">
        <f t="shared" si="74"/>
        <v>2059118.5210000002</v>
      </c>
      <c r="BI77" s="195">
        <f t="shared" si="74"/>
        <v>0</v>
      </c>
      <c r="BJ77" s="136">
        <f t="shared" si="74"/>
        <v>0</v>
      </c>
      <c r="BK77" s="136">
        <f t="shared" si="74"/>
        <v>0</v>
      </c>
      <c r="BL77" s="136">
        <f t="shared" si="74"/>
        <v>0</v>
      </c>
      <c r="BM77" s="136">
        <f t="shared" si="74"/>
        <v>0</v>
      </c>
      <c r="BN77" s="136">
        <f t="shared" si="74"/>
        <v>0</v>
      </c>
      <c r="BO77" s="195">
        <f t="shared" si="74"/>
        <v>7859331.7655000035</v>
      </c>
      <c r="BP77" s="195">
        <f t="shared" ref="BP77:CI77" si="75">SUM(BP78:BP172)</f>
        <v>0</v>
      </c>
      <c r="BQ77" s="136">
        <f t="shared" si="75"/>
        <v>0</v>
      </c>
      <c r="BR77" s="136">
        <f t="shared" si="75"/>
        <v>0</v>
      </c>
      <c r="BS77" s="136">
        <f t="shared" si="75"/>
        <v>0</v>
      </c>
      <c r="BT77" s="136">
        <f t="shared" si="75"/>
        <v>0</v>
      </c>
      <c r="BU77" s="136">
        <f t="shared" si="75"/>
        <v>0</v>
      </c>
      <c r="BV77" s="136">
        <f t="shared" si="75"/>
        <v>0</v>
      </c>
      <c r="BW77" s="136">
        <f t="shared" si="75"/>
        <v>0</v>
      </c>
      <c r="BX77" s="136">
        <f t="shared" si="75"/>
        <v>0</v>
      </c>
      <c r="BY77" s="195">
        <f t="shared" si="75"/>
        <v>23307825.099999998</v>
      </c>
      <c r="BZ77" s="201">
        <f t="shared" si="75"/>
        <v>1407521.2270000002</v>
      </c>
      <c r="CA77" s="201">
        <f t="shared" si="75"/>
        <v>1121606.97689</v>
      </c>
      <c r="CB77" s="170">
        <f>CA77/BZ77*100</f>
        <v>79.686682898601845</v>
      </c>
      <c r="CC77" s="170">
        <f>CA77/BY77*100</f>
        <v>4.8121477318362071</v>
      </c>
      <c r="CD77" s="195">
        <f t="shared" si="75"/>
        <v>29099671.817680001</v>
      </c>
      <c r="CE77" s="195">
        <f t="shared" si="75"/>
        <v>1730154.2633900004</v>
      </c>
      <c r="CF77" s="195">
        <f t="shared" si="75"/>
        <v>0</v>
      </c>
      <c r="CG77" s="136">
        <f t="shared" si="75"/>
        <v>0</v>
      </c>
      <c r="CH77" s="136">
        <f t="shared" si="75"/>
        <v>7092721</v>
      </c>
      <c r="CI77" s="195">
        <f t="shared" si="75"/>
        <v>0</v>
      </c>
      <c r="CJ77" s="4">
        <f>SUM(CJ78:CJ171)</f>
        <v>0</v>
      </c>
      <c r="CK77" s="4"/>
      <c r="CL77" s="4"/>
      <c r="CM77" s="19" t="s">
        <v>93</v>
      </c>
      <c r="CN77" s="10"/>
      <c r="CO77" s="11"/>
      <c r="CP77" s="11"/>
    </row>
    <row r="78" spans="1:94" s="47" customFormat="1" ht="409.5" hidden="1" x14ac:dyDescent="0.85">
      <c r="A78" s="1"/>
      <c r="B78" s="1">
        <f>B76+1</f>
        <v>52</v>
      </c>
      <c r="C78" s="114" t="s">
        <v>157</v>
      </c>
      <c r="D78" s="24">
        <v>302141.26588000002</v>
      </c>
      <c r="E78" s="33">
        <v>4460.2928599999996</v>
      </c>
      <c r="F78" s="33">
        <v>0</v>
      </c>
      <c r="G78" s="33">
        <v>0</v>
      </c>
      <c r="H78" s="33"/>
      <c r="I78" s="33"/>
      <c r="J78" s="33"/>
      <c r="K78" s="33"/>
      <c r="L78" s="33">
        <v>0</v>
      </c>
      <c r="M78" s="33">
        <v>0</v>
      </c>
      <c r="N78" s="33"/>
      <c r="O78" s="33"/>
      <c r="P78" s="33"/>
      <c r="Q78" s="33"/>
      <c r="R78" s="33">
        <v>0</v>
      </c>
      <c r="S78" s="33">
        <v>0</v>
      </c>
      <c r="T78" s="33"/>
      <c r="U78" s="33"/>
      <c r="V78" s="33"/>
      <c r="W78" s="33"/>
      <c r="X78" s="33">
        <v>0</v>
      </c>
      <c r="Y78" s="33">
        <v>0</v>
      </c>
      <c r="Z78" s="33"/>
      <c r="AA78" s="33"/>
      <c r="AB78" s="33"/>
      <c r="AC78" s="33"/>
      <c r="AD78" s="33">
        <v>81098</v>
      </c>
      <c r="AE78" s="33">
        <v>0</v>
      </c>
      <c r="AF78" s="33"/>
      <c r="AG78" s="33"/>
      <c r="AH78" s="33"/>
      <c r="AI78" s="33"/>
      <c r="AJ78" s="33">
        <v>121647</v>
      </c>
      <c r="AK78" s="33">
        <v>0</v>
      </c>
      <c r="AL78" s="33"/>
      <c r="AM78" s="33"/>
      <c r="AN78" s="32"/>
      <c r="AO78" s="33"/>
      <c r="AP78" s="33">
        <v>121647</v>
      </c>
      <c r="AQ78" s="33">
        <v>0</v>
      </c>
      <c r="AR78" s="33"/>
      <c r="AS78" s="33"/>
      <c r="AT78" s="32"/>
      <c r="AU78" s="33"/>
      <c r="AV78" s="33">
        <v>121647</v>
      </c>
      <c r="AW78" s="33">
        <v>0</v>
      </c>
      <c r="AX78" s="33"/>
      <c r="AY78" s="33"/>
      <c r="AZ78" s="32"/>
      <c r="BA78" s="33"/>
      <c r="BB78" s="33">
        <v>121647</v>
      </c>
      <c r="BC78" s="33">
        <v>0</v>
      </c>
      <c r="BD78" s="33"/>
      <c r="BE78" s="33"/>
      <c r="BF78" s="32"/>
      <c r="BG78" s="33"/>
      <c r="BH78" s="33">
        <v>121647</v>
      </c>
      <c r="BI78" s="33">
        <v>0</v>
      </c>
      <c r="BJ78" s="33"/>
      <c r="BK78" s="33"/>
      <c r="BL78" s="32"/>
      <c r="BM78" s="33"/>
      <c r="BN78" s="30"/>
      <c r="BO78" s="24">
        <v>121647</v>
      </c>
      <c r="BP78" s="24">
        <v>0</v>
      </c>
      <c r="BQ78" s="30"/>
      <c r="BR78" s="30"/>
      <c r="BS78" s="32"/>
      <c r="BT78" s="33"/>
      <c r="BU78" s="24"/>
      <c r="BV78" s="24"/>
      <c r="BW78" s="24"/>
      <c r="BX78" s="32"/>
      <c r="BY78" s="24">
        <f t="shared" ref="BY78:BY107" si="76">F78+L78+R78+X78+AD78+AJ78+AP78+AV78+BB78+BH78+BO78</f>
        <v>810980</v>
      </c>
      <c r="BZ78" s="24">
        <f>-F78+L78+R78</f>
        <v>0</v>
      </c>
      <c r="CA78" s="24">
        <f t="shared" ref="CA78:CA107" si="77">G78+M78+S78+Y78+AE78+AK78+AQ78+AW78+BC78+BI78+BP78</f>
        <v>0</v>
      </c>
      <c r="CB78" s="24">
        <f t="shared" si="26"/>
        <v>0</v>
      </c>
      <c r="CC78" s="24"/>
      <c r="CD78" s="24">
        <f t="shared" ref="CD78:CD107" si="78">D78+BY78</f>
        <v>1113121.2658800001</v>
      </c>
      <c r="CE78" s="33">
        <f t="shared" ref="CE78:CE107" si="79">E78+CA78</f>
        <v>4460.2928599999996</v>
      </c>
      <c r="CF78" s="24">
        <v>0</v>
      </c>
      <c r="CG78" s="42" t="s">
        <v>268</v>
      </c>
      <c r="CH78" s="42">
        <v>90000</v>
      </c>
      <c r="CI78" s="33"/>
      <c r="CJ78" s="4"/>
      <c r="CK78" s="43"/>
      <c r="CL78" s="26"/>
      <c r="CM78" s="19"/>
      <c r="CN78" s="45"/>
      <c r="CO78" s="46"/>
      <c r="CP78" s="46"/>
    </row>
    <row r="79" spans="1:94" s="47" customFormat="1" ht="207" hidden="1" customHeight="1" x14ac:dyDescent="0.85">
      <c r="A79" s="1"/>
      <c r="B79" s="1">
        <f>B78+1</f>
        <v>53</v>
      </c>
      <c r="C79" s="111" t="s">
        <v>15</v>
      </c>
      <c r="D79" s="24">
        <v>692512.36415000004</v>
      </c>
      <c r="E79" s="33">
        <v>0</v>
      </c>
      <c r="F79" s="33">
        <v>0</v>
      </c>
      <c r="G79" s="33">
        <v>0</v>
      </c>
      <c r="H79" s="33"/>
      <c r="I79" s="33"/>
      <c r="J79" s="33"/>
      <c r="K79" s="33"/>
      <c r="L79" s="33">
        <v>0</v>
      </c>
      <c r="M79" s="33">
        <v>0</v>
      </c>
      <c r="N79" s="33"/>
      <c r="O79" s="33"/>
      <c r="P79" s="33"/>
      <c r="Q79" s="33"/>
      <c r="R79" s="33">
        <v>0</v>
      </c>
      <c r="S79" s="33">
        <v>0</v>
      </c>
      <c r="T79" s="33"/>
      <c r="U79" s="33"/>
      <c r="V79" s="33"/>
      <c r="W79" s="33"/>
      <c r="X79" s="33">
        <v>577497</v>
      </c>
      <c r="Y79" s="33">
        <v>0</v>
      </c>
      <c r="Z79" s="33"/>
      <c r="AA79" s="33"/>
      <c r="AB79" s="33"/>
      <c r="AC79" s="33"/>
      <c r="AD79" s="33">
        <v>577497</v>
      </c>
      <c r="AE79" s="33">
        <v>0</v>
      </c>
      <c r="AF79" s="33"/>
      <c r="AG79" s="33"/>
      <c r="AH79" s="33"/>
      <c r="AI79" s="33"/>
      <c r="AJ79" s="33">
        <v>577497</v>
      </c>
      <c r="AK79" s="33">
        <v>0</v>
      </c>
      <c r="AL79" s="33"/>
      <c r="AM79" s="33"/>
      <c r="AN79" s="32"/>
      <c r="AO79" s="33"/>
      <c r="AP79" s="33">
        <v>577497</v>
      </c>
      <c r="AQ79" s="33">
        <v>0</v>
      </c>
      <c r="AR79" s="33"/>
      <c r="AS79" s="33"/>
      <c r="AT79" s="32"/>
      <c r="AU79" s="33"/>
      <c r="AV79" s="33">
        <v>866245.5</v>
      </c>
      <c r="AW79" s="33">
        <v>0</v>
      </c>
      <c r="AX79" s="33"/>
      <c r="AY79" s="33"/>
      <c r="AZ79" s="32"/>
      <c r="BA79" s="33"/>
      <c r="BB79" s="33">
        <v>866245.5</v>
      </c>
      <c r="BC79" s="33">
        <v>0</v>
      </c>
      <c r="BD79" s="33"/>
      <c r="BE79" s="33"/>
      <c r="BF79" s="32"/>
      <c r="BG79" s="33"/>
      <c r="BH79" s="33">
        <v>866245.5</v>
      </c>
      <c r="BI79" s="33">
        <v>0</v>
      </c>
      <c r="BJ79" s="33"/>
      <c r="BK79" s="33"/>
      <c r="BL79" s="32"/>
      <c r="BM79" s="33"/>
      <c r="BN79" s="30"/>
      <c r="BO79" s="24">
        <v>866245.5</v>
      </c>
      <c r="BP79" s="24">
        <v>0</v>
      </c>
      <c r="BQ79" s="30"/>
      <c r="BR79" s="30"/>
      <c r="BS79" s="32"/>
      <c r="BT79" s="33"/>
      <c r="BU79" s="24"/>
      <c r="BV79" s="24"/>
      <c r="BW79" s="24"/>
      <c r="BX79" s="32"/>
      <c r="BY79" s="24">
        <f t="shared" si="76"/>
        <v>5774970</v>
      </c>
      <c r="BZ79" s="24">
        <f t="shared" ref="BZ79:BZ142" si="80">-F79+L79+R79</f>
        <v>0</v>
      </c>
      <c r="CA79" s="24">
        <f t="shared" si="77"/>
        <v>0</v>
      </c>
      <c r="CB79" s="24">
        <f t="shared" si="26"/>
        <v>0</v>
      </c>
      <c r="CC79" s="24"/>
      <c r="CD79" s="24">
        <f t="shared" si="78"/>
        <v>6467482.3641499998</v>
      </c>
      <c r="CE79" s="33">
        <f t="shared" si="79"/>
        <v>0</v>
      </c>
      <c r="CF79" s="24">
        <v>0</v>
      </c>
      <c r="CG79" s="42" t="s">
        <v>268</v>
      </c>
      <c r="CH79" s="42">
        <v>721700</v>
      </c>
      <c r="CI79" s="33"/>
      <c r="CJ79" s="4"/>
      <c r="CK79" s="43"/>
      <c r="CL79" s="26"/>
      <c r="CM79" s="19"/>
      <c r="CN79" s="45"/>
      <c r="CO79" s="46"/>
      <c r="CP79" s="46"/>
    </row>
    <row r="80" spans="1:94" s="47" customFormat="1" ht="229.5" hidden="1" customHeight="1" x14ac:dyDescent="0.85">
      <c r="A80" s="1"/>
      <c r="B80" s="1">
        <f t="shared" ref="B80:B141" si="81">B79+1</f>
        <v>54</v>
      </c>
      <c r="C80" s="111" t="s">
        <v>158</v>
      </c>
      <c r="D80" s="24">
        <v>0</v>
      </c>
      <c r="E80" s="33">
        <v>0</v>
      </c>
      <c r="F80" s="33">
        <v>0</v>
      </c>
      <c r="G80" s="33">
        <v>0</v>
      </c>
      <c r="H80" s="33"/>
      <c r="I80" s="33"/>
      <c r="J80" s="33"/>
      <c r="K80" s="33"/>
      <c r="L80" s="33">
        <v>0</v>
      </c>
      <c r="M80" s="33">
        <v>0</v>
      </c>
      <c r="N80" s="33"/>
      <c r="O80" s="33"/>
      <c r="P80" s="33"/>
      <c r="Q80" s="33"/>
      <c r="R80" s="33">
        <v>0</v>
      </c>
      <c r="S80" s="33">
        <v>0</v>
      </c>
      <c r="T80" s="33"/>
      <c r="U80" s="33"/>
      <c r="V80" s="33"/>
      <c r="W80" s="33"/>
      <c r="X80" s="33">
        <v>0</v>
      </c>
      <c r="Y80" s="33">
        <v>0</v>
      </c>
      <c r="Z80" s="33"/>
      <c r="AA80" s="33"/>
      <c r="AB80" s="33"/>
      <c r="AC80" s="33"/>
      <c r="AD80" s="33">
        <v>0</v>
      </c>
      <c r="AE80" s="33">
        <v>0</v>
      </c>
      <c r="AF80" s="33"/>
      <c r="AG80" s="33"/>
      <c r="AH80" s="33"/>
      <c r="AI80" s="33"/>
      <c r="AJ80" s="33">
        <v>0</v>
      </c>
      <c r="AK80" s="33">
        <v>0</v>
      </c>
      <c r="AL80" s="33"/>
      <c r="AM80" s="33"/>
      <c r="AN80" s="32"/>
      <c r="AO80" s="33"/>
      <c r="AP80" s="33">
        <v>125630</v>
      </c>
      <c r="AQ80" s="33">
        <v>0</v>
      </c>
      <c r="AR80" s="33"/>
      <c r="AS80" s="33"/>
      <c r="AT80" s="32"/>
      <c r="AU80" s="33"/>
      <c r="AV80" s="33">
        <v>0</v>
      </c>
      <c r="AW80" s="33">
        <v>0</v>
      </c>
      <c r="AX80" s="33"/>
      <c r="AY80" s="33"/>
      <c r="AZ80" s="32"/>
      <c r="BA80" s="33"/>
      <c r="BB80" s="33">
        <v>0</v>
      </c>
      <c r="BC80" s="33">
        <v>0</v>
      </c>
      <c r="BD80" s="33"/>
      <c r="BE80" s="33"/>
      <c r="BF80" s="32"/>
      <c r="BG80" s="33"/>
      <c r="BH80" s="33">
        <v>0</v>
      </c>
      <c r="BI80" s="33">
        <v>0</v>
      </c>
      <c r="BJ80" s="33"/>
      <c r="BK80" s="33"/>
      <c r="BL80" s="32"/>
      <c r="BM80" s="33"/>
      <c r="BN80" s="30"/>
      <c r="BO80" s="24">
        <v>2571010</v>
      </c>
      <c r="BP80" s="24"/>
      <c r="BQ80" s="30"/>
      <c r="BR80" s="30"/>
      <c r="BS80" s="32"/>
      <c r="BT80" s="33"/>
      <c r="BU80" s="24"/>
      <c r="BV80" s="24"/>
      <c r="BW80" s="24"/>
      <c r="BX80" s="32"/>
      <c r="BY80" s="24">
        <f t="shared" si="76"/>
        <v>2696640</v>
      </c>
      <c r="BZ80" s="24">
        <f t="shared" si="80"/>
        <v>0</v>
      </c>
      <c r="CA80" s="24">
        <f t="shared" si="77"/>
        <v>0</v>
      </c>
      <c r="CB80" s="24">
        <f t="shared" si="26"/>
        <v>0</v>
      </c>
      <c r="CC80" s="24"/>
      <c r="CD80" s="24">
        <f t="shared" si="78"/>
        <v>2696640</v>
      </c>
      <c r="CE80" s="33">
        <f t="shared" si="79"/>
        <v>0</v>
      </c>
      <c r="CF80" s="24">
        <v>0</v>
      </c>
      <c r="CG80" s="42" t="s">
        <v>268</v>
      </c>
      <c r="CH80" s="42">
        <v>2571010</v>
      </c>
      <c r="CI80" s="33"/>
      <c r="CJ80" s="4"/>
      <c r="CK80" s="43"/>
      <c r="CL80" s="26"/>
      <c r="CM80" s="19"/>
      <c r="CN80" s="45"/>
      <c r="CO80" s="46"/>
      <c r="CP80" s="46"/>
    </row>
    <row r="81" spans="1:94" s="47" customFormat="1" ht="165.75" hidden="1" customHeight="1" x14ac:dyDescent="0.85">
      <c r="A81" s="1"/>
      <c r="B81" s="1">
        <f t="shared" si="81"/>
        <v>55</v>
      </c>
      <c r="C81" s="111" t="s">
        <v>159</v>
      </c>
      <c r="D81" s="24">
        <v>0</v>
      </c>
      <c r="E81" s="33">
        <v>0</v>
      </c>
      <c r="F81" s="33">
        <v>0</v>
      </c>
      <c r="G81" s="33">
        <v>0</v>
      </c>
      <c r="H81" s="33"/>
      <c r="I81" s="33"/>
      <c r="J81" s="33"/>
      <c r="K81" s="33"/>
      <c r="L81" s="33">
        <v>0</v>
      </c>
      <c r="M81" s="33">
        <v>0</v>
      </c>
      <c r="N81" s="33"/>
      <c r="O81" s="33"/>
      <c r="P81" s="33"/>
      <c r="Q81" s="33"/>
      <c r="R81" s="33">
        <v>0</v>
      </c>
      <c r="S81" s="33">
        <v>0</v>
      </c>
      <c r="T81" s="33"/>
      <c r="U81" s="33"/>
      <c r="V81" s="33"/>
      <c r="W81" s="33"/>
      <c r="X81" s="33">
        <v>0</v>
      </c>
      <c r="Y81" s="33">
        <v>0</v>
      </c>
      <c r="Z81" s="33"/>
      <c r="AA81" s="33"/>
      <c r="AB81" s="33"/>
      <c r="AC81" s="33"/>
      <c r="AD81" s="33">
        <v>0</v>
      </c>
      <c r="AE81" s="33">
        <v>0</v>
      </c>
      <c r="AF81" s="33"/>
      <c r="AG81" s="33"/>
      <c r="AH81" s="33"/>
      <c r="AI81" s="33"/>
      <c r="AJ81" s="33">
        <v>0</v>
      </c>
      <c r="AK81" s="33">
        <v>0</v>
      </c>
      <c r="AL81" s="33"/>
      <c r="AM81" s="33"/>
      <c r="AN81" s="32"/>
      <c r="AO81" s="33"/>
      <c r="AP81" s="33">
        <v>652030</v>
      </c>
      <c r="AQ81" s="33">
        <v>0</v>
      </c>
      <c r="AR81" s="33"/>
      <c r="AS81" s="33"/>
      <c r="AT81" s="32"/>
      <c r="AU81" s="33"/>
      <c r="AV81" s="33">
        <v>0</v>
      </c>
      <c r="AW81" s="33">
        <v>0</v>
      </c>
      <c r="AX81" s="33"/>
      <c r="AY81" s="33"/>
      <c r="AZ81" s="32"/>
      <c r="BA81" s="33"/>
      <c r="BB81" s="33">
        <v>0</v>
      </c>
      <c r="BC81" s="33">
        <v>0</v>
      </c>
      <c r="BD81" s="33"/>
      <c r="BE81" s="33"/>
      <c r="BF81" s="32"/>
      <c r="BG81" s="33"/>
      <c r="BH81" s="33">
        <v>0</v>
      </c>
      <c r="BI81" s="33">
        <v>0</v>
      </c>
      <c r="BJ81" s="33"/>
      <c r="BK81" s="33"/>
      <c r="BL81" s="32"/>
      <c r="BM81" s="33"/>
      <c r="BN81" s="30"/>
      <c r="BO81" s="24">
        <v>852120</v>
      </c>
      <c r="BP81" s="24">
        <v>0</v>
      </c>
      <c r="BQ81" s="30"/>
      <c r="BR81" s="30"/>
      <c r="BS81" s="32"/>
      <c r="BT81" s="33"/>
      <c r="BU81" s="24"/>
      <c r="BV81" s="24"/>
      <c r="BW81" s="24"/>
      <c r="BX81" s="32"/>
      <c r="BY81" s="24">
        <f t="shared" si="76"/>
        <v>1504150</v>
      </c>
      <c r="BZ81" s="24">
        <f t="shared" si="80"/>
        <v>0</v>
      </c>
      <c r="CA81" s="24">
        <f t="shared" si="77"/>
        <v>0</v>
      </c>
      <c r="CB81" s="24">
        <f t="shared" si="26"/>
        <v>0</v>
      </c>
      <c r="CC81" s="24"/>
      <c r="CD81" s="24">
        <f t="shared" si="78"/>
        <v>1504150</v>
      </c>
      <c r="CE81" s="33">
        <f t="shared" si="79"/>
        <v>0</v>
      </c>
      <c r="CF81" s="24">
        <v>0</v>
      </c>
      <c r="CG81" s="42" t="s">
        <v>268</v>
      </c>
      <c r="CH81" s="42">
        <v>852120</v>
      </c>
      <c r="CI81" s="33"/>
      <c r="CJ81" s="4"/>
      <c r="CK81" s="43"/>
      <c r="CL81" s="26"/>
      <c r="CM81" s="19"/>
      <c r="CN81" s="45"/>
      <c r="CO81" s="46"/>
      <c r="CP81" s="46"/>
    </row>
    <row r="82" spans="1:94" s="47" customFormat="1" ht="192" customHeight="1" x14ac:dyDescent="0.85">
      <c r="A82" s="1"/>
      <c r="B82" s="1">
        <f t="shared" si="81"/>
        <v>56</v>
      </c>
      <c r="C82" s="111" t="s">
        <v>160</v>
      </c>
      <c r="D82" s="24">
        <v>188752.15807999999</v>
      </c>
      <c r="E82" s="33">
        <v>9282.6</v>
      </c>
      <c r="F82" s="33">
        <v>0</v>
      </c>
      <c r="G82" s="33">
        <v>0</v>
      </c>
      <c r="H82" s="33"/>
      <c r="I82" s="33"/>
      <c r="J82" s="33"/>
      <c r="K82" s="33"/>
      <c r="L82" s="33">
        <v>0</v>
      </c>
      <c r="M82" s="33">
        <v>0</v>
      </c>
      <c r="N82" s="33"/>
      <c r="O82" s="33"/>
      <c r="P82" s="33"/>
      <c r="Q82" s="33"/>
      <c r="R82" s="33">
        <v>0</v>
      </c>
      <c r="S82" s="33">
        <v>147.91999999999999</v>
      </c>
      <c r="T82" s="33"/>
      <c r="U82" s="33"/>
      <c r="V82" s="33"/>
      <c r="W82" s="33"/>
      <c r="X82" s="33">
        <v>33486</v>
      </c>
      <c r="Y82" s="33">
        <v>0</v>
      </c>
      <c r="Z82" s="33"/>
      <c r="AA82" s="33"/>
      <c r="AB82" s="33"/>
      <c r="AC82" s="33"/>
      <c r="AD82" s="33">
        <v>33486</v>
      </c>
      <c r="AE82" s="33">
        <v>0</v>
      </c>
      <c r="AF82" s="33"/>
      <c r="AG82" s="33"/>
      <c r="AH82" s="33"/>
      <c r="AI82" s="33"/>
      <c r="AJ82" s="33">
        <v>33486</v>
      </c>
      <c r="AK82" s="33">
        <v>0</v>
      </c>
      <c r="AL82" s="33"/>
      <c r="AM82" s="33"/>
      <c r="AN82" s="32"/>
      <c r="AO82" s="33"/>
      <c r="AP82" s="33">
        <v>50229</v>
      </c>
      <c r="AQ82" s="33">
        <v>0</v>
      </c>
      <c r="AR82" s="33"/>
      <c r="AS82" s="33"/>
      <c r="AT82" s="32"/>
      <c r="AU82" s="33"/>
      <c r="AV82" s="33">
        <v>50229</v>
      </c>
      <c r="AW82" s="33">
        <v>0</v>
      </c>
      <c r="AX82" s="33"/>
      <c r="AY82" s="33"/>
      <c r="AZ82" s="32"/>
      <c r="BA82" s="33"/>
      <c r="BB82" s="33">
        <v>66972</v>
      </c>
      <c r="BC82" s="33">
        <v>0</v>
      </c>
      <c r="BD82" s="33"/>
      <c r="BE82" s="33"/>
      <c r="BF82" s="32"/>
      <c r="BG82" s="33"/>
      <c r="BH82" s="33">
        <v>66972</v>
      </c>
      <c r="BI82" s="33">
        <v>0</v>
      </c>
      <c r="BJ82" s="33"/>
      <c r="BK82" s="33"/>
      <c r="BL82" s="32"/>
      <c r="BM82" s="33"/>
      <c r="BN82" s="30"/>
      <c r="BO82" s="24">
        <v>0</v>
      </c>
      <c r="BP82" s="24">
        <v>0</v>
      </c>
      <c r="BQ82" s="30"/>
      <c r="BR82" s="30"/>
      <c r="BS82" s="32"/>
      <c r="BT82" s="33"/>
      <c r="BU82" s="24"/>
      <c r="BV82" s="24"/>
      <c r="BW82" s="24"/>
      <c r="BX82" s="32"/>
      <c r="BY82" s="24">
        <f t="shared" si="76"/>
        <v>334860</v>
      </c>
      <c r="BZ82" s="24">
        <f t="shared" si="80"/>
        <v>0</v>
      </c>
      <c r="CA82" s="24">
        <f t="shared" si="77"/>
        <v>147.91999999999999</v>
      </c>
      <c r="CB82" s="24" t="e">
        <f>CA82/BZ82*100</f>
        <v>#DIV/0!</v>
      </c>
      <c r="CC82" s="24"/>
      <c r="CD82" s="24">
        <f t="shared" si="78"/>
        <v>523612.15807999996</v>
      </c>
      <c r="CE82" s="33">
        <f t="shared" si="79"/>
        <v>9430.52</v>
      </c>
      <c r="CF82" s="24"/>
      <c r="CG82" s="42"/>
      <c r="CH82" s="42"/>
      <c r="CI82" s="33"/>
      <c r="CJ82" s="4"/>
      <c r="CK82" s="43"/>
      <c r="CL82" s="26"/>
      <c r="CM82" s="19"/>
      <c r="CN82" s="45"/>
      <c r="CO82" s="46"/>
      <c r="CP82" s="46"/>
    </row>
    <row r="83" spans="1:94" s="47" customFormat="1" ht="203.25" hidden="1" customHeight="1" x14ac:dyDescent="0.85">
      <c r="A83" s="1"/>
      <c r="B83" s="1">
        <f t="shared" si="81"/>
        <v>57</v>
      </c>
      <c r="C83" s="111" t="s">
        <v>161</v>
      </c>
      <c r="D83" s="24">
        <v>0</v>
      </c>
      <c r="E83" s="33">
        <v>0</v>
      </c>
      <c r="F83" s="33">
        <v>0</v>
      </c>
      <c r="G83" s="33">
        <v>0</v>
      </c>
      <c r="H83" s="33"/>
      <c r="I83" s="33"/>
      <c r="J83" s="33"/>
      <c r="K83" s="33"/>
      <c r="L83" s="33">
        <v>0</v>
      </c>
      <c r="M83" s="33">
        <v>0</v>
      </c>
      <c r="N83" s="33"/>
      <c r="O83" s="33"/>
      <c r="P83" s="33"/>
      <c r="Q83" s="33"/>
      <c r="R83" s="33">
        <v>0</v>
      </c>
      <c r="S83" s="33">
        <v>0</v>
      </c>
      <c r="T83" s="33"/>
      <c r="U83" s="33"/>
      <c r="V83" s="33"/>
      <c r="W83" s="33"/>
      <c r="X83" s="33">
        <v>380.73700000000002</v>
      </c>
      <c r="Y83" s="33">
        <v>0</v>
      </c>
      <c r="Z83" s="33"/>
      <c r="AA83" s="33"/>
      <c r="AB83" s="33"/>
      <c r="AC83" s="33"/>
      <c r="AD83" s="33">
        <v>380.73700000000002</v>
      </c>
      <c r="AE83" s="33">
        <v>0</v>
      </c>
      <c r="AF83" s="33"/>
      <c r="AG83" s="33"/>
      <c r="AH83" s="33"/>
      <c r="AI83" s="33"/>
      <c r="AJ83" s="33">
        <v>380.73700000000002</v>
      </c>
      <c r="AK83" s="33">
        <v>0</v>
      </c>
      <c r="AL83" s="33"/>
      <c r="AM83" s="33"/>
      <c r="AN83" s="32"/>
      <c r="AO83" s="33"/>
      <c r="AP83" s="33">
        <v>380.73700000000002</v>
      </c>
      <c r="AQ83" s="33">
        <v>0</v>
      </c>
      <c r="AR83" s="33"/>
      <c r="AS83" s="33"/>
      <c r="AT83" s="32"/>
      <c r="AU83" s="33"/>
      <c r="AV83" s="33">
        <v>380.73700000000002</v>
      </c>
      <c r="AW83" s="33">
        <v>0</v>
      </c>
      <c r="AX83" s="33"/>
      <c r="AY83" s="33"/>
      <c r="AZ83" s="32"/>
      <c r="BA83" s="33"/>
      <c r="BB83" s="33">
        <v>571.10550000000001</v>
      </c>
      <c r="BC83" s="33">
        <v>0</v>
      </c>
      <c r="BD83" s="33"/>
      <c r="BE83" s="33"/>
      <c r="BF83" s="32"/>
      <c r="BG83" s="33"/>
      <c r="BH83" s="33">
        <v>571.10550000000001</v>
      </c>
      <c r="BI83" s="33">
        <v>0</v>
      </c>
      <c r="BJ83" s="33"/>
      <c r="BK83" s="33"/>
      <c r="BL83" s="32"/>
      <c r="BM83" s="33"/>
      <c r="BN83" s="30"/>
      <c r="BO83" s="24">
        <v>761.47400000000005</v>
      </c>
      <c r="BP83" s="24">
        <v>0</v>
      </c>
      <c r="BQ83" s="30"/>
      <c r="BR83" s="30"/>
      <c r="BS83" s="32"/>
      <c r="BT83" s="33"/>
      <c r="BU83" s="24"/>
      <c r="BV83" s="24"/>
      <c r="BW83" s="24"/>
      <c r="BX83" s="32"/>
      <c r="BY83" s="24">
        <f t="shared" si="76"/>
        <v>3807.3700000000003</v>
      </c>
      <c r="BZ83" s="24">
        <f t="shared" si="80"/>
        <v>0</v>
      </c>
      <c r="CA83" s="24">
        <f t="shared" si="77"/>
        <v>0</v>
      </c>
      <c r="CB83" s="24">
        <f t="shared" si="26"/>
        <v>0</v>
      </c>
      <c r="CC83" s="24"/>
      <c r="CD83" s="24">
        <f t="shared" si="78"/>
        <v>3807.3700000000003</v>
      </c>
      <c r="CE83" s="33">
        <f t="shared" si="79"/>
        <v>0</v>
      </c>
      <c r="CF83" s="24"/>
      <c r="CG83" s="42"/>
      <c r="CH83" s="42"/>
      <c r="CI83" s="33"/>
      <c r="CJ83" s="4"/>
      <c r="CK83" s="43"/>
      <c r="CL83" s="26"/>
      <c r="CM83" s="19"/>
      <c r="CN83" s="45"/>
      <c r="CO83" s="46"/>
      <c r="CP83" s="46"/>
    </row>
    <row r="84" spans="1:94" s="47" customFormat="1" ht="207" hidden="1" customHeight="1" x14ac:dyDescent="0.85">
      <c r="A84" s="1"/>
      <c r="B84" s="1">
        <f t="shared" si="81"/>
        <v>58</v>
      </c>
      <c r="C84" s="111" t="s">
        <v>162</v>
      </c>
      <c r="D84" s="24">
        <v>0</v>
      </c>
      <c r="E84" s="33">
        <v>0</v>
      </c>
      <c r="F84" s="33">
        <v>0</v>
      </c>
      <c r="G84" s="33">
        <v>0</v>
      </c>
      <c r="H84" s="33"/>
      <c r="I84" s="33"/>
      <c r="J84" s="33"/>
      <c r="K84" s="33"/>
      <c r="L84" s="33">
        <v>0</v>
      </c>
      <c r="M84" s="33">
        <v>0</v>
      </c>
      <c r="N84" s="33"/>
      <c r="O84" s="33"/>
      <c r="P84" s="33"/>
      <c r="Q84" s="33"/>
      <c r="R84" s="33">
        <v>0</v>
      </c>
      <c r="S84" s="33">
        <v>0</v>
      </c>
      <c r="T84" s="33"/>
      <c r="U84" s="33"/>
      <c r="V84" s="33"/>
      <c r="W84" s="33"/>
      <c r="X84" s="33">
        <v>241.63150000000002</v>
      </c>
      <c r="Y84" s="33">
        <v>0</v>
      </c>
      <c r="Z84" s="33"/>
      <c r="AA84" s="33"/>
      <c r="AB84" s="33"/>
      <c r="AC84" s="33"/>
      <c r="AD84" s="33">
        <v>483.26300000000003</v>
      </c>
      <c r="AE84" s="33">
        <v>0</v>
      </c>
      <c r="AF84" s="33"/>
      <c r="AG84" s="33"/>
      <c r="AH84" s="33"/>
      <c r="AI84" s="33"/>
      <c r="AJ84" s="33">
        <v>483.26300000000003</v>
      </c>
      <c r="AK84" s="33">
        <v>0</v>
      </c>
      <c r="AL84" s="33"/>
      <c r="AM84" s="33"/>
      <c r="AN84" s="32"/>
      <c r="AO84" s="33"/>
      <c r="AP84" s="33">
        <v>724.89449999999999</v>
      </c>
      <c r="AQ84" s="33">
        <v>0</v>
      </c>
      <c r="AR84" s="33"/>
      <c r="AS84" s="33"/>
      <c r="AT84" s="32"/>
      <c r="AU84" s="33"/>
      <c r="AV84" s="33">
        <v>724.89449999999999</v>
      </c>
      <c r="AW84" s="33">
        <v>0</v>
      </c>
      <c r="AX84" s="33"/>
      <c r="AY84" s="33"/>
      <c r="AZ84" s="32"/>
      <c r="BA84" s="33"/>
      <c r="BB84" s="33">
        <v>724.89449999999999</v>
      </c>
      <c r="BC84" s="33">
        <v>0</v>
      </c>
      <c r="BD84" s="33"/>
      <c r="BE84" s="33"/>
      <c r="BF84" s="32"/>
      <c r="BG84" s="33"/>
      <c r="BH84" s="33">
        <v>724.89449999999999</v>
      </c>
      <c r="BI84" s="33">
        <v>0</v>
      </c>
      <c r="BJ84" s="33"/>
      <c r="BK84" s="33"/>
      <c r="BL84" s="32"/>
      <c r="BM84" s="33"/>
      <c r="BN84" s="30"/>
      <c r="BO84" s="24">
        <v>724.89449999999999</v>
      </c>
      <c r="BP84" s="24">
        <v>0</v>
      </c>
      <c r="BQ84" s="30"/>
      <c r="BR84" s="30"/>
      <c r="BS84" s="32"/>
      <c r="BT84" s="33"/>
      <c r="BU84" s="24"/>
      <c r="BV84" s="24"/>
      <c r="BW84" s="24"/>
      <c r="BX84" s="32"/>
      <c r="BY84" s="24">
        <f t="shared" si="76"/>
        <v>4832.63</v>
      </c>
      <c r="BZ84" s="24">
        <f t="shared" si="80"/>
        <v>0</v>
      </c>
      <c r="CA84" s="24">
        <f t="shared" si="77"/>
        <v>0</v>
      </c>
      <c r="CB84" s="24">
        <f t="shared" si="26"/>
        <v>0</v>
      </c>
      <c r="CC84" s="24"/>
      <c r="CD84" s="24">
        <f t="shared" si="78"/>
        <v>4832.63</v>
      </c>
      <c r="CE84" s="33">
        <f t="shared" si="79"/>
        <v>0</v>
      </c>
      <c r="CF84" s="24"/>
      <c r="CG84" s="42"/>
      <c r="CH84" s="42"/>
      <c r="CI84" s="33"/>
      <c r="CJ84" s="4"/>
      <c r="CK84" s="43"/>
      <c r="CL84" s="26"/>
      <c r="CM84" s="19"/>
      <c r="CN84" s="45"/>
      <c r="CO84" s="46"/>
      <c r="CP84" s="46"/>
    </row>
    <row r="85" spans="1:94" s="47" customFormat="1" ht="207" hidden="1" customHeight="1" x14ac:dyDescent="0.85">
      <c r="A85" s="1"/>
      <c r="B85" s="1">
        <f t="shared" si="81"/>
        <v>59</v>
      </c>
      <c r="C85" s="111" t="s">
        <v>163</v>
      </c>
      <c r="D85" s="24">
        <v>0</v>
      </c>
      <c r="E85" s="33">
        <v>0</v>
      </c>
      <c r="F85" s="33">
        <v>0</v>
      </c>
      <c r="G85" s="33">
        <v>0</v>
      </c>
      <c r="H85" s="33"/>
      <c r="I85" s="33"/>
      <c r="J85" s="33"/>
      <c r="K85" s="33"/>
      <c r="L85" s="33">
        <v>0</v>
      </c>
      <c r="M85" s="33">
        <v>0</v>
      </c>
      <c r="N85" s="33"/>
      <c r="O85" s="33"/>
      <c r="P85" s="33"/>
      <c r="Q85" s="33"/>
      <c r="R85" s="33">
        <v>0</v>
      </c>
      <c r="S85" s="33">
        <v>0</v>
      </c>
      <c r="T85" s="33"/>
      <c r="U85" s="33"/>
      <c r="V85" s="33"/>
      <c r="W85" s="33"/>
      <c r="X85" s="33">
        <v>546.89499999999998</v>
      </c>
      <c r="Y85" s="33">
        <v>0</v>
      </c>
      <c r="Z85" s="33"/>
      <c r="AA85" s="33"/>
      <c r="AB85" s="33"/>
      <c r="AC85" s="33"/>
      <c r="AD85" s="33">
        <v>1093.79</v>
      </c>
      <c r="AE85" s="33">
        <v>0</v>
      </c>
      <c r="AF85" s="33"/>
      <c r="AG85" s="33"/>
      <c r="AH85" s="33"/>
      <c r="AI85" s="33"/>
      <c r="AJ85" s="33">
        <v>1640.6849999999999</v>
      </c>
      <c r="AK85" s="33">
        <v>0</v>
      </c>
      <c r="AL85" s="33"/>
      <c r="AM85" s="33"/>
      <c r="AN85" s="32"/>
      <c r="AO85" s="33"/>
      <c r="AP85" s="33">
        <v>1640.6849999999999</v>
      </c>
      <c r="AQ85" s="33">
        <v>0</v>
      </c>
      <c r="AR85" s="33"/>
      <c r="AS85" s="33"/>
      <c r="AT85" s="32"/>
      <c r="AU85" s="33"/>
      <c r="AV85" s="33">
        <v>2187.58</v>
      </c>
      <c r="AW85" s="33">
        <v>0</v>
      </c>
      <c r="AX85" s="33"/>
      <c r="AY85" s="33"/>
      <c r="AZ85" s="32"/>
      <c r="BA85" s="33"/>
      <c r="BB85" s="33">
        <v>2187.58</v>
      </c>
      <c r="BC85" s="33">
        <v>0</v>
      </c>
      <c r="BD85" s="33"/>
      <c r="BE85" s="33"/>
      <c r="BF85" s="32"/>
      <c r="BG85" s="33"/>
      <c r="BH85" s="33">
        <v>1640.6849999999999</v>
      </c>
      <c r="BI85" s="33">
        <v>0</v>
      </c>
      <c r="BJ85" s="33"/>
      <c r="BK85" s="33"/>
      <c r="BL85" s="32"/>
      <c r="BM85" s="33"/>
      <c r="BN85" s="30"/>
      <c r="BO85" s="24">
        <v>0</v>
      </c>
      <c r="BP85" s="24">
        <v>0</v>
      </c>
      <c r="BQ85" s="30"/>
      <c r="BR85" s="30"/>
      <c r="BS85" s="32"/>
      <c r="BT85" s="33"/>
      <c r="BU85" s="24"/>
      <c r="BV85" s="24"/>
      <c r="BW85" s="24"/>
      <c r="BX85" s="32"/>
      <c r="BY85" s="24">
        <f t="shared" si="76"/>
        <v>10937.9</v>
      </c>
      <c r="BZ85" s="24">
        <f t="shared" si="80"/>
        <v>0</v>
      </c>
      <c r="CA85" s="24">
        <f t="shared" si="77"/>
        <v>0</v>
      </c>
      <c r="CB85" s="24">
        <f t="shared" si="26"/>
        <v>0</v>
      </c>
      <c r="CC85" s="24"/>
      <c r="CD85" s="24">
        <f t="shared" si="78"/>
        <v>10937.9</v>
      </c>
      <c r="CE85" s="33">
        <f t="shared" si="79"/>
        <v>0</v>
      </c>
      <c r="CF85" s="24"/>
      <c r="CG85" s="42"/>
      <c r="CH85" s="42"/>
      <c r="CI85" s="33"/>
      <c r="CJ85" s="4"/>
      <c r="CK85" s="43"/>
      <c r="CL85" s="26"/>
      <c r="CM85" s="19"/>
      <c r="CN85" s="45"/>
      <c r="CO85" s="46"/>
      <c r="CP85" s="46"/>
    </row>
    <row r="86" spans="1:94" s="47" customFormat="1" ht="229.5" hidden="1" customHeight="1" x14ac:dyDescent="0.85">
      <c r="A86" s="1"/>
      <c r="B86" s="1">
        <f>B85+1</f>
        <v>60</v>
      </c>
      <c r="C86" s="111" t="s">
        <v>165</v>
      </c>
      <c r="D86" s="24">
        <v>0</v>
      </c>
      <c r="E86" s="33">
        <v>0</v>
      </c>
      <c r="F86" s="33">
        <v>0</v>
      </c>
      <c r="G86" s="33">
        <v>0</v>
      </c>
      <c r="H86" s="33"/>
      <c r="I86" s="33"/>
      <c r="J86" s="33"/>
      <c r="K86" s="33"/>
      <c r="L86" s="33">
        <v>0</v>
      </c>
      <c r="M86" s="33">
        <v>0</v>
      </c>
      <c r="N86" s="33"/>
      <c r="O86" s="33"/>
      <c r="P86" s="33"/>
      <c r="Q86" s="33"/>
      <c r="R86" s="33">
        <v>0</v>
      </c>
      <c r="S86" s="33">
        <v>0</v>
      </c>
      <c r="T86" s="33"/>
      <c r="U86" s="33"/>
      <c r="V86" s="33"/>
      <c r="W86" s="33"/>
      <c r="X86" s="33">
        <v>128.31</v>
      </c>
      <c r="Y86" s="33">
        <v>0</v>
      </c>
      <c r="Z86" s="33"/>
      <c r="AA86" s="33"/>
      <c r="AB86" s="33"/>
      <c r="AC86" s="33"/>
      <c r="AD86" s="33">
        <v>128.31</v>
      </c>
      <c r="AE86" s="33">
        <v>0</v>
      </c>
      <c r="AF86" s="33"/>
      <c r="AG86" s="33"/>
      <c r="AH86" s="33"/>
      <c r="AI86" s="33"/>
      <c r="AJ86" s="33">
        <v>128.31</v>
      </c>
      <c r="AK86" s="33">
        <v>0</v>
      </c>
      <c r="AL86" s="33"/>
      <c r="AM86" s="33"/>
      <c r="AN86" s="32"/>
      <c r="AO86" s="33"/>
      <c r="AP86" s="33">
        <v>128.31</v>
      </c>
      <c r="AQ86" s="33">
        <v>0</v>
      </c>
      <c r="AR86" s="33"/>
      <c r="AS86" s="33"/>
      <c r="AT86" s="32"/>
      <c r="AU86" s="33"/>
      <c r="AV86" s="33">
        <v>128.31</v>
      </c>
      <c r="AW86" s="33">
        <v>0</v>
      </c>
      <c r="AX86" s="33"/>
      <c r="AY86" s="33"/>
      <c r="AZ86" s="32"/>
      <c r="BA86" s="33"/>
      <c r="BB86" s="33">
        <v>128.31</v>
      </c>
      <c r="BC86" s="33">
        <v>0</v>
      </c>
      <c r="BD86" s="33"/>
      <c r="BE86" s="33"/>
      <c r="BF86" s="32"/>
      <c r="BG86" s="33"/>
      <c r="BH86" s="33">
        <v>256.62</v>
      </c>
      <c r="BI86" s="33">
        <v>0</v>
      </c>
      <c r="BJ86" s="33"/>
      <c r="BK86" s="33"/>
      <c r="BL86" s="32"/>
      <c r="BM86" s="33"/>
      <c r="BN86" s="30"/>
      <c r="BO86" s="24">
        <v>256.62</v>
      </c>
      <c r="BP86" s="24">
        <v>0</v>
      </c>
      <c r="BQ86" s="30"/>
      <c r="BR86" s="30"/>
      <c r="BS86" s="32"/>
      <c r="BT86" s="33"/>
      <c r="BU86" s="24"/>
      <c r="BV86" s="24"/>
      <c r="BW86" s="24"/>
      <c r="BX86" s="32"/>
      <c r="BY86" s="24">
        <f t="shared" si="76"/>
        <v>1283.0999999999999</v>
      </c>
      <c r="BZ86" s="24">
        <f t="shared" si="80"/>
        <v>0</v>
      </c>
      <c r="CA86" s="24">
        <f t="shared" si="77"/>
        <v>0</v>
      </c>
      <c r="CB86" s="24">
        <f t="shared" si="26"/>
        <v>0</v>
      </c>
      <c r="CC86" s="24"/>
      <c r="CD86" s="24">
        <f t="shared" si="78"/>
        <v>1283.0999999999999</v>
      </c>
      <c r="CE86" s="33">
        <f t="shared" si="79"/>
        <v>0</v>
      </c>
      <c r="CF86" s="24"/>
      <c r="CG86" s="42"/>
      <c r="CH86" s="42"/>
      <c r="CI86" s="33"/>
      <c r="CJ86" s="4"/>
      <c r="CK86" s="43"/>
      <c r="CL86" s="26"/>
      <c r="CM86" s="19"/>
      <c r="CN86" s="45"/>
      <c r="CO86" s="46"/>
      <c r="CP86" s="46"/>
    </row>
    <row r="87" spans="1:94" s="47" customFormat="1" ht="237" hidden="1" customHeight="1" x14ac:dyDescent="0.85">
      <c r="A87" s="1"/>
      <c r="B87" s="1">
        <f t="shared" si="81"/>
        <v>61</v>
      </c>
      <c r="C87" s="111" t="s">
        <v>166</v>
      </c>
      <c r="D87" s="24">
        <v>0</v>
      </c>
      <c r="E87" s="33">
        <v>0</v>
      </c>
      <c r="F87" s="33">
        <v>0</v>
      </c>
      <c r="G87" s="33">
        <v>0</v>
      </c>
      <c r="H87" s="33"/>
      <c r="I87" s="33"/>
      <c r="J87" s="33"/>
      <c r="K87" s="33"/>
      <c r="L87" s="33">
        <v>0</v>
      </c>
      <c r="M87" s="33">
        <v>0</v>
      </c>
      <c r="N87" s="33"/>
      <c r="O87" s="33"/>
      <c r="P87" s="33"/>
      <c r="Q87" s="33"/>
      <c r="R87" s="33">
        <v>0</v>
      </c>
      <c r="S87" s="33">
        <v>0</v>
      </c>
      <c r="T87" s="33"/>
      <c r="U87" s="33"/>
      <c r="V87" s="33"/>
      <c r="W87" s="33"/>
      <c r="X87" s="33">
        <v>123.16</v>
      </c>
      <c r="Y87" s="33">
        <v>0</v>
      </c>
      <c r="Z87" s="33"/>
      <c r="AA87" s="33"/>
      <c r="AB87" s="33"/>
      <c r="AC87" s="33"/>
      <c r="AD87" s="33">
        <v>123.16</v>
      </c>
      <c r="AE87" s="33">
        <v>0</v>
      </c>
      <c r="AF87" s="33"/>
      <c r="AG87" s="33"/>
      <c r="AH87" s="33"/>
      <c r="AI87" s="33"/>
      <c r="AJ87" s="33">
        <v>369.47999999999996</v>
      </c>
      <c r="AK87" s="33">
        <v>0</v>
      </c>
      <c r="AL87" s="33"/>
      <c r="AM87" s="33"/>
      <c r="AN87" s="32"/>
      <c r="AO87" s="33"/>
      <c r="AP87" s="33">
        <v>369.47999999999996</v>
      </c>
      <c r="AQ87" s="33">
        <v>0</v>
      </c>
      <c r="AR87" s="33"/>
      <c r="AS87" s="33"/>
      <c r="AT87" s="32"/>
      <c r="AU87" s="33"/>
      <c r="AV87" s="33">
        <v>369.47999999999996</v>
      </c>
      <c r="AW87" s="33">
        <v>0</v>
      </c>
      <c r="AX87" s="33"/>
      <c r="AY87" s="33"/>
      <c r="AZ87" s="32"/>
      <c r="BA87" s="33"/>
      <c r="BB87" s="33">
        <v>369.47999999999996</v>
      </c>
      <c r="BC87" s="33">
        <v>0</v>
      </c>
      <c r="BD87" s="33"/>
      <c r="BE87" s="33"/>
      <c r="BF87" s="32"/>
      <c r="BG87" s="33"/>
      <c r="BH87" s="33">
        <v>369.47999999999996</v>
      </c>
      <c r="BI87" s="33">
        <v>0</v>
      </c>
      <c r="BJ87" s="33"/>
      <c r="BK87" s="33"/>
      <c r="BL87" s="32"/>
      <c r="BM87" s="33"/>
      <c r="BN87" s="30"/>
      <c r="BO87" s="24">
        <v>369.47999999999996</v>
      </c>
      <c r="BP87" s="24">
        <v>0</v>
      </c>
      <c r="BQ87" s="30"/>
      <c r="BR87" s="30"/>
      <c r="BS87" s="32"/>
      <c r="BT87" s="33"/>
      <c r="BU87" s="24"/>
      <c r="BV87" s="24"/>
      <c r="BW87" s="24"/>
      <c r="BX87" s="32"/>
      <c r="BY87" s="24">
        <f t="shared" si="76"/>
        <v>2463.1999999999998</v>
      </c>
      <c r="BZ87" s="24">
        <f t="shared" si="80"/>
        <v>0</v>
      </c>
      <c r="CA87" s="24">
        <f t="shared" si="77"/>
        <v>0</v>
      </c>
      <c r="CB87" s="24">
        <f t="shared" si="26"/>
        <v>0</v>
      </c>
      <c r="CC87" s="24"/>
      <c r="CD87" s="24">
        <f t="shared" si="78"/>
        <v>2463.1999999999998</v>
      </c>
      <c r="CE87" s="33">
        <f t="shared" si="79"/>
        <v>0</v>
      </c>
      <c r="CF87" s="24"/>
      <c r="CG87" s="42"/>
      <c r="CH87" s="42"/>
      <c r="CI87" s="33"/>
      <c r="CJ87" s="4"/>
      <c r="CK87" s="43"/>
      <c r="CL87" s="26"/>
      <c r="CM87" s="19"/>
      <c r="CN87" s="45"/>
      <c r="CO87" s="46"/>
      <c r="CP87" s="46"/>
    </row>
    <row r="88" spans="1:94" s="47" customFormat="1" ht="225.75" hidden="1" customHeight="1" x14ac:dyDescent="0.85">
      <c r="A88" s="1"/>
      <c r="B88" s="1">
        <f t="shared" si="81"/>
        <v>62</v>
      </c>
      <c r="C88" s="111" t="s">
        <v>167</v>
      </c>
      <c r="D88" s="24">
        <v>0</v>
      </c>
      <c r="E88" s="33">
        <v>0</v>
      </c>
      <c r="F88" s="33">
        <v>0</v>
      </c>
      <c r="G88" s="33">
        <v>0</v>
      </c>
      <c r="H88" s="33"/>
      <c r="I88" s="33"/>
      <c r="J88" s="33"/>
      <c r="K88" s="33"/>
      <c r="L88" s="33">
        <v>0</v>
      </c>
      <c r="M88" s="33">
        <v>0</v>
      </c>
      <c r="N88" s="33"/>
      <c r="O88" s="33"/>
      <c r="P88" s="33"/>
      <c r="Q88" s="33"/>
      <c r="R88" s="33">
        <v>0</v>
      </c>
      <c r="S88" s="33">
        <v>0</v>
      </c>
      <c r="T88" s="33"/>
      <c r="U88" s="33"/>
      <c r="V88" s="33"/>
      <c r="W88" s="33"/>
      <c r="X88" s="33">
        <v>354.42</v>
      </c>
      <c r="Y88" s="33">
        <v>0</v>
      </c>
      <c r="Z88" s="33"/>
      <c r="AA88" s="33"/>
      <c r="AB88" s="33"/>
      <c r="AC88" s="33"/>
      <c r="AD88" s="33">
        <v>354.42</v>
      </c>
      <c r="AE88" s="33">
        <v>0</v>
      </c>
      <c r="AF88" s="33"/>
      <c r="AG88" s="33"/>
      <c r="AH88" s="33"/>
      <c r="AI88" s="33"/>
      <c r="AJ88" s="33">
        <v>354.42</v>
      </c>
      <c r="AK88" s="33">
        <v>0</v>
      </c>
      <c r="AL88" s="33"/>
      <c r="AM88" s="33"/>
      <c r="AN88" s="32"/>
      <c r="AO88" s="33"/>
      <c r="AP88" s="33">
        <v>354.42</v>
      </c>
      <c r="AQ88" s="33">
        <v>0</v>
      </c>
      <c r="AR88" s="33"/>
      <c r="AS88" s="33"/>
      <c r="AT88" s="32"/>
      <c r="AU88" s="33"/>
      <c r="AV88" s="33">
        <v>354.42</v>
      </c>
      <c r="AW88" s="33">
        <v>0</v>
      </c>
      <c r="AX88" s="33"/>
      <c r="AY88" s="33"/>
      <c r="AZ88" s="32"/>
      <c r="BA88" s="33"/>
      <c r="BB88" s="33">
        <v>354.42</v>
      </c>
      <c r="BC88" s="33">
        <v>0</v>
      </c>
      <c r="BD88" s="33"/>
      <c r="BE88" s="33"/>
      <c r="BF88" s="32"/>
      <c r="BG88" s="33"/>
      <c r="BH88" s="33">
        <v>708.84</v>
      </c>
      <c r="BI88" s="33">
        <v>0</v>
      </c>
      <c r="BJ88" s="33"/>
      <c r="BK88" s="33"/>
      <c r="BL88" s="32"/>
      <c r="BM88" s="33"/>
      <c r="BN88" s="30"/>
      <c r="BO88" s="24">
        <v>708.84</v>
      </c>
      <c r="BP88" s="24">
        <v>0</v>
      </c>
      <c r="BQ88" s="30"/>
      <c r="BR88" s="30"/>
      <c r="BS88" s="32"/>
      <c r="BT88" s="33"/>
      <c r="BU88" s="24"/>
      <c r="BV88" s="24"/>
      <c r="BW88" s="24"/>
      <c r="BX88" s="32"/>
      <c r="BY88" s="24">
        <f t="shared" si="76"/>
        <v>3544.2000000000003</v>
      </c>
      <c r="BZ88" s="24">
        <f t="shared" si="80"/>
        <v>0</v>
      </c>
      <c r="CA88" s="24">
        <f t="shared" si="77"/>
        <v>0</v>
      </c>
      <c r="CB88" s="24">
        <f t="shared" si="26"/>
        <v>0</v>
      </c>
      <c r="CC88" s="24"/>
      <c r="CD88" s="24">
        <f t="shared" si="78"/>
        <v>3544.2000000000003</v>
      </c>
      <c r="CE88" s="33">
        <f t="shared" si="79"/>
        <v>0</v>
      </c>
      <c r="CF88" s="24"/>
      <c r="CG88" s="42"/>
      <c r="CH88" s="42"/>
      <c r="CI88" s="33"/>
      <c r="CJ88" s="4"/>
      <c r="CK88" s="43"/>
      <c r="CL88" s="26"/>
      <c r="CM88" s="19"/>
      <c r="CN88" s="45"/>
      <c r="CO88" s="46"/>
      <c r="CP88" s="46"/>
    </row>
    <row r="89" spans="1:94" s="47" customFormat="1" ht="229.5" hidden="1" customHeight="1" x14ac:dyDescent="0.85">
      <c r="A89" s="1"/>
      <c r="B89" s="1">
        <f t="shared" si="81"/>
        <v>63</v>
      </c>
      <c r="C89" s="111" t="s">
        <v>168</v>
      </c>
      <c r="D89" s="24">
        <v>0</v>
      </c>
      <c r="E89" s="33">
        <v>0</v>
      </c>
      <c r="F89" s="33">
        <v>0</v>
      </c>
      <c r="G89" s="33">
        <v>0</v>
      </c>
      <c r="H89" s="33"/>
      <c r="I89" s="33"/>
      <c r="J89" s="33"/>
      <c r="K89" s="33"/>
      <c r="L89" s="33">
        <v>0</v>
      </c>
      <c r="M89" s="33">
        <v>0</v>
      </c>
      <c r="N89" s="33"/>
      <c r="O89" s="33"/>
      <c r="P89" s="33"/>
      <c r="Q89" s="33"/>
      <c r="R89" s="33">
        <v>0</v>
      </c>
      <c r="S89" s="33">
        <v>0</v>
      </c>
      <c r="T89" s="33"/>
      <c r="U89" s="33"/>
      <c r="V89" s="33"/>
      <c r="W89" s="33"/>
      <c r="X89" s="33">
        <v>206.57500000000002</v>
      </c>
      <c r="Y89" s="33">
        <v>0</v>
      </c>
      <c r="Z89" s="33"/>
      <c r="AA89" s="33"/>
      <c r="AB89" s="33"/>
      <c r="AC89" s="33"/>
      <c r="AD89" s="33">
        <v>206.57500000000002</v>
      </c>
      <c r="AE89" s="33">
        <v>0</v>
      </c>
      <c r="AF89" s="33"/>
      <c r="AG89" s="33"/>
      <c r="AH89" s="33"/>
      <c r="AI89" s="33"/>
      <c r="AJ89" s="33">
        <v>413.15000000000003</v>
      </c>
      <c r="AK89" s="33">
        <v>0</v>
      </c>
      <c r="AL89" s="33"/>
      <c r="AM89" s="33"/>
      <c r="AN89" s="32"/>
      <c r="AO89" s="33"/>
      <c r="AP89" s="33">
        <v>413.15000000000003</v>
      </c>
      <c r="AQ89" s="33">
        <v>0</v>
      </c>
      <c r="AR89" s="33"/>
      <c r="AS89" s="33"/>
      <c r="AT89" s="32"/>
      <c r="AU89" s="33"/>
      <c r="AV89" s="33">
        <v>619.72500000000002</v>
      </c>
      <c r="AW89" s="33">
        <v>0</v>
      </c>
      <c r="AX89" s="33"/>
      <c r="AY89" s="33"/>
      <c r="AZ89" s="32"/>
      <c r="BA89" s="33"/>
      <c r="BB89" s="33">
        <v>619.72500000000002</v>
      </c>
      <c r="BC89" s="33">
        <v>0</v>
      </c>
      <c r="BD89" s="33"/>
      <c r="BE89" s="33"/>
      <c r="BF89" s="32"/>
      <c r="BG89" s="33"/>
      <c r="BH89" s="33">
        <v>826.30000000000007</v>
      </c>
      <c r="BI89" s="33">
        <v>0</v>
      </c>
      <c r="BJ89" s="33"/>
      <c r="BK89" s="33"/>
      <c r="BL89" s="32"/>
      <c r="BM89" s="33"/>
      <c r="BN89" s="30"/>
      <c r="BO89" s="24">
        <v>826.30000000000007</v>
      </c>
      <c r="BP89" s="24">
        <v>0</v>
      </c>
      <c r="BQ89" s="30"/>
      <c r="BR89" s="30"/>
      <c r="BS89" s="32"/>
      <c r="BT89" s="33"/>
      <c r="BU89" s="24"/>
      <c r="BV89" s="24"/>
      <c r="BW89" s="24"/>
      <c r="BX89" s="32"/>
      <c r="BY89" s="24">
        <f t="shared" si="76"/>
        <v>4131.5</v>
      </c>
      <c r="BZ89" s="24">
        <f t="shared" si="80"/>
        <v>0</v>
      </c>
      <c r="CA89" s="24">
        <f t="shared" si="77"/>
        <v>0</v>
      </c>
      <c r="CB89" s="24">
        <f t="shared" si="26"/>
        <v>0</v>
      </c>
      <c r="CC89" s="24"/>
      <c r="CD89" s="24">
        <f t="shared" si="78"/>
        <v>4131.5</v>
      </c>
      <c r="CE89" s="33">
        <f t="shared" si="79"/>
        <v>0</v>
      </c>
      <c r="CF89" s="24"/>
      <c r="CG89" s="42"/>
      <c r="CH89" s="42"/>
      <c r="CI89" s="33"/>
      <c r="CJ89" s="4"/>
      <c r="CK89" s="43"/>
      <c r="CL89" s="26"/>
      <c r="CM89" s="19"/>
      <c r="CN89" s="45"/>
      <c r="CO89" s="46"/>
      <c r="CP89" s="46"/>
    </row>
    <row r="90" spans="1:94" s="47" customFormat="1" ht="233.25" hidden="1" customHeight="1" x14ac:dyDescent="0.85">
      <c r="A90" s="1"/>
      <c r="B90" s="1">
        <f>B89+1</f>
        <v>64</v>
      </c>
      <c r="C90" s="111" t="s">
        <v>170</v>
      </c>
      <c r="D90" s="24">
        <v>0</v>
      </c>
      <c r="E90" s="33">
        <v>0</v>
      </c>
      <c r="F90" s="33">
        <v>0</v>
      </c>
      <c r="G90" s="33">
        <v>0</v>
      </c>
      <c r="H90" s="33"/>
      <c r="I90" s="33"/>
      <c r="J90" s="33"/>
      <c r="K90" s="33"/>
      <c r="L90" s="33">
        <v>0</v>
      </c>
      <c r="M90" s="33">
        <v>0</v>
      </c>
      <c r="N90" s="33"/>
      <c r="O90" s="33"/>
      <c r="P90" s="33"/>
      <c r="Q90" s="33"/>
      <c r="R90" s="33">
        <v>0</v>
      </c>
      <c r="S90" s="33">
        <v>0</v>
      </c>
      <c r="T90" s="33"/>
      <c r="U90" s="33"/>
      <c r="V90" s="33"/>
      <c r="W90" s="33"/>
      <c r="X90" s="33">
        <v>1071.71</v>
      </c>
      <c r="Y90" s="33">
        <v>0</v>
      </c>
      <c r="Z90" s="33"/>
      <c r="AA90" s="33"/>
      <c r="AB90" s="33"/>
      <c r="AC90" s="33"/>
      <c r="AD90" s="33">
        <v>1071.71</v>
      </c>
      <c r="AE90" s="33">
        <v>0</v>
      </c>
      <c r="AF90" s="33"/>
      <c r="AG90" s="33"/>
      <c r="AH90" s="33"/>
      <c r="AI90" s="33"/>
      <c r="AJ90" s="33">
        <v>2143.42</v>
      </c>
      <c r="AK90" s="33">
        <v>0</v>
      </c>
      <c r="AL90" s="33"/>
      <c r="AM90" s="33"/>
      <c r="AN90" s="32"/>
      <c r="AO90" s="33"/>
      <c r="AP90" s="33">
        <v>2143.42</v>
      </c>
      <c r="AQ90" s="33">
        <v>0</v>
      </c>
      <c r="AR90" s="33"/>
      <c r="AS90" s="33"/>
      <c r="AT90" s="32"/>
      <c r="AU90" s="33"/>
      <c r="AV90" s="33">
        <v>2143.42</v>
      </c>
      <c r="AW90" s="33">
        <v>0</v>
      </c>
      <c r="AX90" s="33"/>
      <c r="AY90" s="33"/>
      <c r="AZ90" s="32"/>
      <c r="BA90" s="33"/>
      <c r="BB90" s="33">
        <v>3215.13</v>
      </c>
      <c r="BC90" s="33">
        <v>0</v>
      </c>
      <c r="BD90" s="33"/>
      <c r="BE90" s="33"/>
      <c r="BF90" s="32"/>
      <c r="BG90" s="33"/>
      <c r="BH90" s="33">
        <v>3215.13</v>
      </c>
      <c r="BI90" s="33">
        <v>0</v>
      </c>
      <c r="BJ90" s="33"/>
      <c r="BK90" s="33"/>
      <c r="BL90" s="32"/>
      <c r="BM90" s="33"/>
      <c r="BN90" s="30"/>
      <c r="BO90" s="24">
        <v>6430.26</v>
      </c>
      <c r="BP90" s="24">
        <v>0</v>
      </c>
      <c r="BQ90" s="30"/>
      <c r="BR90" s="30"/>
      <c r="BS90" s="32"/>
      <c r="BT90" s="33"/>
      <c r="BU90" s="24"/>
      <c r="BV90" s="24"/>
      <c r="BW90" s="24"/>
      <c r="BX90" s="32"/>
      <c r="BY90" s="24">
        <f t="shared" si="76"/>
        <v>21434.200000000004</v>
      </c>
      <c r="BZ90" s="24">
        <f t="shared" si="80"/>
        <v>0</v>
      </c>
      <c r="CA90" s="24">
        <f t="shared" si="77"/>
        <v>0</v>
      </c>
      <c r="CB90" s="24">
        <f t="shared" si="26"/>
        <v>0</v>
      </c>
      <c r="CC90" s="24"/>
      <c r="CD90" s="24">
        <f t="shared" si="78"/>
        <v>21434.200000000004</v>
      </c>
      <c r="CE90" s="33">
        <f t="shared" si="79"/>
        <v>0</v>
      </c>
      <c r="CF90" s="24"/>
      <c r="CG90" s="42"/>
      <c r="CH90" s="42"/>
      <c r="CI90" s="33"/>
      <c r="CJ90" s="4"/>
      <c r="CK90" s="43"/>
      <c r="CL90" s="26"/>
      <c r="CM90" s="19"/>
      <c r="CN90" s="45"/>
      <c r="CO90" s="46"/>
      <c r="CP90" s="46"/>
    </row>
    <row r="91" spans="1:94" s="47" customFormat="1" ht="168" hidden="1" customHeight="1" x14ac:dyDescent="0.85">
      <c r="A91" s="1"/>
      <c r="B91" s="1">
        <f t="shared" si="81"/>
        <v>65</v>
      </c>
      <c r="C91" s="111" t="s">
        <v>171</v>
      </c>
      <c r="D91" s="24">
        <v>0</v>
      </c>
      <c r="E91" s="33">
        <v>0</v>
      </c>
      <c r="F91" s="33">
        <v>0</v>
      </c>
      <c r="G91" s="33">
        <v>0</v>
      </c>
      <c r="H91" s="33"/>
      <c r="I91" s="33"/>
      <c r="J91" s="33"/>
      <c r="K91" s="33"/>
      <c r="L91" s="33">
        <v>0</v>
      </c>
      <c r="M91" s="33">
        <v>0</v>
      </c>
      <c r="N91" s="33"/>
      <c r="O91" s="33"/>
      <c r="P91" s="33"/>
      <c r="Q91" s="33"/>
      <c r="R91" s="33">
        <v>0</v>
      </c>
      <c r="S91" s="33">
        <v>0</v>
      </c>
      <c r="T91" s="33"/>
      <c r="U91" s="33"/>
      <c r="V91" s="33"/>
      <c r="W91" s="33"/>
      <c r="X91" s="33">
        <v>956.63</v>
      </c>
      <c r="Y91" s="33">
        <v>0</v>
      </c>
      <c r="Z91" s="33"/>
      <c r="AA91" s="33"/>
      <c r="AB91" s="33"/>
      <c r="AC91" s="33"/>
      <c r="AD91" s="33">
        <v>956.63</v>
      </c>
      <c r="AE91" s="33">
        <v>0</v>
      </c>
      <c r="AF91" s="33"/>
      <c r="AG91" s="33"/>
      <c r="AH91" s="33"/>
      <c r="AI91" s="33"/>
      <c r="AJ91" s="33">
        <v>1913.26</v>
      </c>
      <c r="AK91" s="33">
        <v>0</v>
      </c>
      <c r="AL91" s="33"/>
      <c r="AM91" s="33"/>
      <c r="AN91" s="32"/>
      <c r="AO91" s="33"/>
      <c r="AP91" s="33">
        <v>1913.26</v>
      </c>
      <c r="AQ91" s="33">
        <v>0</v>
      </c>
      <c r="AR91" s="33"/>
      <c r="AS91" s="33"/>
      <c r="AT91" s="32"/>
      <c r="AU91" s="33"/>
      <c r="AV91" s="33">
        <v>1913.26</v>
      </c>
      <c r="AW91" s="33">
        <v>0</v>
      </c>
      <c r="AX91" s="33"/>
      <c r="AY91" s="33"/>
      <c r="AZ91" s="32"/>
      <c r="BA91" s="33"/>
      <c r="BB91" s="33">
        <v>2869.89</v>
      </c>
      <c r="BC91" s="33">
        <v>0</v>
      </c>
      <c r="BD91" s="33"/>
      <c r="BE91" s="33"/>
      <c r="BF91" s="32"/>
      <c r="BG91" s="33"/>
      <c r="BH91" s="33">
        <v>2869.89</v>
      </c>
      <c r="BI91" s="33">
        <v>0</v>
      </c>
      <c r="BJ91" s="33"/>
      <c r="BK91" s="33"/>
      <c r="BL91" s="32"/>
      <c r="BM91" s="33"/>
      <c r="BN91" s="30"/>
      <c r="BO91" s="24">
        <v>5739.78</v>
      </c>
      <c r="BP91" s="24">
        <v>0</v>
      </c>
      <c r="BQ91" s="30"/>
      <c r="BR91" s="30"/>
      <c r="BS91" s="32"/>
      <c r="BT91" s="33"/>
      <c r="BU91" s="24"/>
      <c r="BV91" s="24"/>
      <c r="BW91" s="24"/>
      <c r="BX91" s="32"/>
      <c r="BY91" s="24">
        <f t="shared" si="76"/>
        <v>19132.599999999999</v>
      </c>
      <c r="BZ91" s="24">
        <f t="shared" si="80"/>
        <v>0</v>
      </c>
      <c r="CA91" s="24">
        <f t="shared" si="77"/>
        <v>0</v>
      </c>
      <c r="CB91" s="24">
        <f t="shared" si="26"/>
        <v>0</v>
      </c>
      <c r="CC91" s="24"/>
      <c r="CD91" s="24">
        <f t="shared" si="78"/>
        <v>19132.599999999999</v>
      </c>
      <c r="CE91" s="33">
        <f t="shared" si="79"/>
        <v>0</v>
      </c>
      <c r="CF91" s="24"/>
      <c r="CG91" s="42"/>
      <c r="CH91" s="42"/>
      <c r="CI91" s="33"/>
      <c r="CJ91" s="4"/>
      <c r="CK91" s="43"/>
      <c r="CL91" s="26"/>
      <c r="CM91" s="19"/>
      <c r="CN91" s="45"/>
      <c r="CO91" s="46"/>
      <c r="CP91" s="46"/>
    </row>
    <row r="92" spans="1:94" s="47" customFormat="1" ht="246" hidden="1" x14ac:dyDescent="0.85">
      <c r="A92" s="1"/>
      <c r="B92" s="1">
        <f t="shared" si="81"/>
        <v>66</v>
      </c>
      <c r="C92" s="111" t="s">
        <v>172</v>
      </c>
      <c r="D92" s="24">
        <v>0</v>
      </c>
      <c r="E92" s="33">
        <v>0</v>
      </c>
      <c r="F92" s="33">
        <v>0</v>
      </c>
      <c r="G92" s="33">
        <v>0</v>
      </c>
      <c r="H92" s="33"/>
      <c r="I92" s="33"/>
      <c r="J92" s="33"/>
      <c r="K92" s="33"/>
      <c r="L92" s="33">
        <v>0</v>
      </c>
      <c r="M92" s="33">
        <v>0</v>
      </c>
      <c r="N92" s="33"/>
      <c r="O92" s="33"/>
      <c r="P92" s="33"/>
      <c r="Q92" s="33"/>
      <c r="R92" s="33">
        <v>0</v>
      </c>
      <c r="S92" s="33">
        <v>0</v>
      </c>
      <c r="T92" s="33"/>
      <c r="U92" s="33"/>
      <c r="V92" s="33"/>
      <c r="W92" s="33"/>
      <c r="X92" s="33">
        <v>1273.42</v>
      </c>
      <c r="Y92" s="33">
        <v>0</v>
      </c>
      <c r="Z92" s="33"/>
      <c r="AA92" s="33"/>
      <c r="AB92" s="33"/>
      <c r="AC92" s="33"/>
      <c r="AD92" s="33">
        <v>2546.84</v>
      </c>
      <c r="AE92" s="33">
        <v>0</v>
      </c>
      <c r="AF92" s="33"/>
      <c r="AG92" s="33"/>
      <c r="AH92" s="33"/>
      <c r="AI92" s="33"/>
      <c r="AJ92" s="33">
        <v>2546.84</v>
      </c>
      <c r="AK92" s="33">
        <v>0</v>
      </c>
      <c r="AL92" s="33"/>
      <c r="AM92" s="33"/>
      <c r="AN92" s="32"/>
      <c r="AO92" s="33"/>
      <c r="AP92" s="33">
        <v>3820.26</v>
      </c>
      <c r="AQ92" s="33">
        <v>0</v>
      </c>
      <c r="AR92" s="33"/>
      <c r="AS92" s="33"/>
      <c r="AT92" s="32"/>
      <c r="AU92" s="33"/>
      <c r="AV92" s="33">
        <v>3820.26</v>
      </c>
      <c r="AW92" s="33">
        <v>0</v>
      </c>
      <c r="AX92" s="33"/>
      <c r="AY92" s="33"/>
      <c r="AZ92" s="32"/>
      <c r="BA92" s="33"/>
      <c r="BB92" s="33">
        <v>3820.26</v>
      </c>
      <c r="BC92" s="33">
        <v>0</v>
      </c>
      <c r="BD92" s="33"/>
      <c r="BE92" s="33"/>
      <c r="BF92" s="32"/>
      <c r="BG92" s="33"/>
      <c r="BH92" s="33">
        <v>3820.26</v>
      </c>
      <c r="BI92" s="33">
        <v>0</v>
      </c>
      <c r="BJ92" s="33"/>
      <c r="BK92" s="33"/>
      <c r="BL92" s="32"/>
      <c r="BM92" s="33"/>
      <c r="BN92" s="30"/>
      <c r="BO92" s="24">
        <v>3820.26</v>
      </c>
      <c r="BP92" s="24">
        <v>0</v>
      </c>
      <c r="BQ92" s="30"/>
      <c r="BR92" s="30"/>
      <c r="BS92" s="32"/>
      <c r="BT92" s="33"/>
      <c r="BU92" s="24"/>
      <c r="BV92" s="24"/>
      <c r="BW92" s="24"/>
      <c r="BX92" s="32"/>
      <c r="BY92" s="24">
        <f t="shared" si="76"/>
        <v>25468.400000000001</v>
      </c>
      <c r="BZ92" s="24">
        <f t="shared" si="80"/>
        <v>0</v>
      </c>
      <c r="CA92" s="24">
        <f t="shared" si="77"/>
        <v>0</v>
      </c>
      <c r="CB92" s="24">
        <f t="shared" si="26"/>
        <v>0</v>
      </c>
      <c r="CC92" s="24"/>
      <c r="CD92" s="24">
        <f t="shared" si="78"/>
        <v>25468.400000000001</v>
      </c>
      <c r="CE92" s="33">
        <f t="shared" si="79"/>
        <v>0</v>
      </c>
      <c r="CF92" s="24"/>
      <c r="CG92" s="42"/>
      <c r="CH92" s="42"/>
      <c r="CI92" s="33"/>
      <c r="CJ92" s="4"/>
      <c r="CK92" s="43"/>
      <c r="CL92" s="26"/>
      <c r="CM92" s="19"/>
      <c r="CN92" s="45"/>
      <c r="CO92" s="46"/>
      <c r="CP92" s="46"/>
    </row>
    <row r="93" spans="1:94" s="47" customFormat="1" ht="225.75" hidden="1" customHeight="1" x14ac:dyDescent="0.85">
      <c r="A93" s="1"/>
      <c r="B93" s="1">
        <f t="shared" si="81"/>
        <v>67</v>
      </c>
      <c r="C93" s="111" t="s">
        <v>173</v>
      </c>
      <c r="D93" s="24">
        <v>0</v>
      </c>
      <c r="E93" s="33">
        <v>0</v>
      </c>
      <c r="F93" s="33">
        <v>0</v>
      </c>
      <c r="G93" s="33">
        <v>0</v>
      </c>
      <c r="H93" s="33"/>
      <c r="I93" s="33"/>
      <c r="J93" s="33"/>
      <c r="K93" s="33"/>
      <c r="L93" s="33">
        <v>0</v>
      </c>
      <c r="M93" s="33">
        <v>0</v>
      </c>
      <c r="N93" s="33"/>
      <c r="O93" s="33"/>
      <c r="P93" s="33"/>
      <c r="Q93" s="33"/>
      <c r="R93" s="33">
        <v>0</v>
      </c>
      <c r="S93" s="33">
        <v>0</v>
      </c>
      <c r="T93" s="33"/>
      <c r="U93" s="33"/>
      <c r="V93" s="33"/>
      <c r="W93" s="33"/>
      <c r="X93" s="33">
        <v>983.31500000000005</v>
      </c>
      <c r="Y93" s="33">
        <v>0</v>
      </c>
      <c r="Z93" s="33"/>
      <c r="AA93" s="33"/>
      <c r="AB93" s="33"/>
      <c r="AC93" s="33"/>
      <c r="AD93" s="33">
        <v>1966.63</v>
      </c>
      <c r="AE93" s="33">
        <v>0</v>
      </c>
      <c r="AF93" s="33"/>
      <c r="AG93" s="33"/>
      <c r="AH93" s="33"/>
      <c r="AI93" s="33"/>
      <c r="AJ93" s="33">
        <v>1966.63</v>
      </c>
      <c r="AK93" s="33">
        <v>0</v>
      </c>
      <c r="AL93" s="33"/>
      <c r="AM93" s="33"/>
      <c r="AN93" s="32"/>
      <c r="AO93" s="33"/>
      <c r="AP93" s="33">
        <v>2949.9449999999997</v>
      </c>
      <c r="AQ93" s="33">
        <v>0</v>
      </c>
      <c r="AR93" s="33"/>
      <c r="AS93" s="33"/>
      <c r="AT93" s="32"/>
      <c r="AU93" s="33"/>
      <c r="AV93" s="33">
        <v>2949.9449999999997</v>
      </c>
      <c r="AW93" s="33">
        <v>0</v>
      </c>
      <c r="AX93" s="33"/>
      <c r="AY93" s="33"/>
      <c r="AZ93" s="32"/>
      <c r="BA93" s="33"/>
      <c r="BB93" s="33">
        <v>2949.9449999999997</v>
      </c>
      <c r="BC93" s="33">
        <v>0</v>
      </c>
      <c r="BD93" s="33"/>
      <c r="BE93" s="33"/>
      <c r="BF93" s="32"/>
      <c r="BG93" s="33"/>
      <c r="BH93" s="33">
        <v>2949.9449999999997</v>
      </c>
      <c r="BI93" s="33">
        <v>0</v>
      </c>
      <c r="BJ93" s="33"/>
      <c r="BK93" s="33"/>
      <c r="BL93" s="32"/>
      <c r="BM93" s="33"/>
      <c r="BN93" s="30"/>
      <c r="BO93" s="24">
        <v>2949.9449999999997</v>
      </c>
      <c r="BP93" s="24">
        <v>0</v>
      </c>
      <c r="BQ93" s="30"/>
      <c r="BR93" s="30"/>
      <c r="BS93" s="32"/>
      <c r="BT93" s="33"/>
      <c r="BU93" s="24"/>
      <c r="BV93" s="24"/>
      <c r="BW93" s="24"/>
      <c r="BX93" s="32"/>
      <c r="BY93" s="24">
        <f t="shared" si="76"/>
        <v>19666.3</v>
      </c>
      <c r="BZ93" s="24">
        <f t="shared" si="80"/>
        <v>0</v>
      </c>
      <c r="CA93" s="24">
        <f t="shared" si="77"/>
        <v>0</v>
      </c>
      <c r="CB93" s="24">
        <f t="shared" si="26"/>
        <v>0</v>
      </c>
      <c r="CC93" s="24"/>
      <c r="CD93" s="24">
        <f t="shared" si="78"/>
        <v>19666.3</v>
      </c>
      <c r="CE93" s="33">
        <f t="shared" si="79"/>
        <v>0</v>
      </c>
      <c r="CF93" s="24"/>
      <c r="CG93" s="42"/>
      <c r="CH93" s="42"/>
      <c r="CI93" s="33"/>
      <c r="CJ93" s="4"/>
      <c r="CK93" s="43"/>
      <c r="CL93" s="26"/>
      <c r="CM93" s="19"/>
      <c r="CN93" s="45"/>
      <c r="CO93" s="46"/>
      <c r="CP93" s="46"/>
    </row>
    <row r="94" spans="1:94" s="47" customFormat="1" ht="168" hidden="1" customHeight="1" x14ac:dyDescent="0.85">
      <c r="A94" s="1"/>
      <c r="B94" s="1">
        <f t="shared" si="81"/>
        <v>68</v>
      </c>
      <c r="C94" s="111" t="s">
        <v>174</v>
      </c>
      <c r="D94" s="24">
        <v>0</v>
      </c>
      <c r="E94" s="33">
        <v>0</v>
      </c>
      <c r="F94" s="33">
        <v>0</v>
      </c>
      <c r="G94" s="33">
        <v>0</v>
      </c>
      <c r="H94" s="33"/>
      <c r="I94" s="33"/>
      <c r="J94" s="33"/>
      <c r="K94" s="33"/>
      <c r="L94" s="33">
        <v>0</v>
      </c>
      <c r="M94" s="33">
        <v>0</v>
      </c>
      <c r="N94" s="33"/>
      <c r="O94" s="33"/>
      <c r="P94" s="33"/>
      <c r="Q94" s="33"/>
      <c r="R94" s="33">
        <v>0</v>
      </c>
      <c r="S94" s="33">
        <v>0</v>
      </c>
      <c r="T94" s="33"/>
      <c r="U94" s="33"/>
      <c r="V94" s="33"/>
      <c r="W94" s="33"/>
      <c r="X94" s="33">
        <v>345.63</v>
      </c>
      <c r="Y94" s="33">
        <v>0</v>
      </c>
      <c r="Z94" s="33"/>
      <c r="AA94" s="33"/>
      <c r="AB94" s="33"/>
      <c r="AC94" s="33"/>
      <c r="AD94" s="33">
        <v>691.2600000000001</v>
      </c>
      <c r="AE94" s="33">
        <v>0</v>
      </c>
      <c r="AF94" s="33"/>
      <c r="AG94" s="33"/>
      <c r="AH94" s="33"/>
      <c r="AI94" s="33"/>
      <c r="AJ94" s="33">
        <v>691.2600000000001</v>
      </c>
      <c r="AK94" s="33">
        <v>0</v>
      </c>
      <c r="AL94" s="33"/>
      <c r="AM94" s="33"/>
      <c r="AN94" s="32"/>
      <c r="AO94" s="33"/>
      <c r="AP94" s="33">
        <v>691.2600000000001</v>
      </c>
      <c r="AQ94" s="33">
        <v>0</v>
      </c>
      <c r="AR94" s="33"/>
      <c r="AS94" s="33"/>
      <c r="AT94" s="32"/>
      <c r="AU94" s="33"/>
      <c r="AV94" s="33">
        <v>691.2600000000001</v>
      </c>
      <c r="AW94" s="33">
        <v>0</v>
      </c>
      <c r="AX94" s="33"/>
      <c r="AY94" s="33"/>
      <c r="AZ94" s="32"/>
      <c r="BA94" s="33"/>
      <c r="BB94" s="33">
        <v>1382.5200000000002</v>
      </c>
      <c r="BC94" s="33">
        <v>0</v>
      </c>
      <c r="BD94" s="33"/>
      <c r="BE94" s="33"/>
      <c r="BF94" s="32"/>
      <c r="BG94" s="33"/>
      <c r="BH94" s="33">
        <v>1382.5200000000002</v>
      </c>
      <c r="BI94" s="33">
        <v>0</v>
      </c>
      <c r="BJ94" s="33"/>
      <c r="BK94" s="33"/>
      <c r="BL94" s="32"/>
      <c r="BM94" s="33"/>
      <c r="BN94" s="30"/>
      <c r="BO94" s="24">
        <v>1036.8900000000001</v>
      </c>
      <c r="BP94" s="24">
        <v>0</v>
      </c>
      <c r="BQ94" s="30"/>
      <c r="BR94" s="30"/>
      <c r="BS94" s="32"/>
      <c r="BT94" s="33"/>
      <c r="BU94" s="24"/>
      <c r="BV94" s="24"/>
      <c r="BW94" s="24"/>
      <c r="BX94" s="32"/>
      <c r="BY94" s="24">
        <f t="shared" si="76"/>
        <v>6912.6000000000013</v>
      </c>
      <c r="BZ94" s="24">
        <f t="shared" si="80"/>
        <v>0</v>
      </c>
      <c r="CA94" s="24">
        <f t="shared" si="77"/>
        <v>0</v>
      </c>
      <c r="CB94" s="24">
        <f t="shared" si="26"/>
        <v>0</v>
      </c>
      <c r="CC94" s="24"/>
      <c r="CD94" s="24">
        <f t="shared" si="78"/>
        <v>6912.6000000000013</v>
      </c>
      <c r="CE94" s="33">
        <f t="shared" si="79"/>
        <v>0</v>
      </c>
      <c r="CF94" s="24"/>
      <c r="CG94" s="42"/>
      <c r="CH94" s="42"/>
      <c r="CI94" s="33"/>
      <c r="CJ94" s="4"/>
      <c r="CK94" s="43"/>
      <c r="CL94" s="26"/>
      <c r="CM94" s="19"/>
      <c r="CN94" s="45"/>
      <c r="CO94" s="46"/>
      <c r="CP94" s="46"/>
    </row>
    <row r="95" spans="1:94" s="47" customFormat="1" ht="171.75" hidden="1" customHeight="1" x14ac:dyDescent="0.85">
      <c r="A95" s="1"/>
      <c r="B95" s="1">
        <f t="shared" si="81"/>
        <v>69</v>
      </c>
      <c r="C95" s="111" t="s">
        <v>175</v>
      </c>
      <c r="D95" s="24">
        <v>0</v>
      </c>
      <c r="E95" s="33">
        <v>0</v>
      </c>
      <c r="F95" s="33">
        <v>0</v>
      </c>
      <c r="G95" s="33">
        <v>0</v>
      </c>
      <c r="H95" s="33"/>
      <c r="I95" s="33"/>
      <c r="J95" s="33"/>
      <c r="K95" s="33"/>
      <c r="L95" s="33">
        <v>0</v>
      </c>
      <c r="M95" s="33">
        <v>0</v>
      </c>
      <c r="N95" s="33"/>
      <c r="O95" s="33"/>
      <c r="P95" s="33"/>
      <c r="Q95" s="33"/>
      <c r="R95" s="33">
        <v>0</v>
      </c>
      <c r="S95" s="33">
        <v>0</v>
      </c>
      <c r="T95" s="33"/>
      <c r="U95" s="33"/>
      <c r="V95" s="33"/>
      <c r="W95" s="33"/>
      <c r="X95" s="33">
        <v>609.63</v>
      </c>
      <c r="Y95" s="33">
        <v>0</v>
      </c>
      <c r="Z95" s="33"/>
      <c r="AA95" s="33"/>
      <c r="AB95" s="33"/>
      <c r="AC95" s="33"/>
      <c r="AD95" s="33">
        <v>1219.26</v>
      </c>
      <c r="AE95" s="33">
        <v>0</v>
      </c>
      <c r="AF95" s="33"/>
      <c r="AG95" s="33"/>
      <c r="AH95" s="33"/>
      <c r="AI95" s="33"/>
      <c r="AJ95" s="33">
        <v>1219.26</v>
      </c>
      <c r="AK95" s="33">
        <v>0</v>
      </c>
      <c r="AL95" s="33"/>
      <c r="AM95" s="33"/>
      <c r="AN95" s="32"/>
      <c r="AO95" s="33"/>
      <c r="AP95" s="33">
        <v>1219.26</v>
      </c>
      <c r="AQ95" s="33">
        <v>0</v>
      </c>
      <c r="AR95" s="33"/>
      <c r="AS95" s="33"/>
      <c r="AT95" s="32"/>
      <c r="AU95" s="33"/>
      <c r="AV95" s="33">
        <v>1219.26</v>
      </c>
      <c r="AW95" s="33">
        <v>0</v>
      </c>
      <c r="AX95" s="33"/>
      <c r="AY95" s="33"/>
      <c r="AZ95" s="32"/>
      <c r="BA95" s="33"/>
      <c r="BB95" s="33">
        <v>2438.52</v>
      </c>
      <c r="BC95" s="33">
        <v>0</v>
      </c>
      <c r="BD95" s="33"/>
      <c r="BE95" s="33"/>
      <c r="BF95" s="32"/>
      <c r="BG95" s="33"/>
      <c r="BH95" s="33">
        <v>2438.52</v>
      </c>
      <c r="BI95" s="33">
        <v>0</v>
      </c>
      <c r="BJ95" s="33"/>
      <c r="BK95" s="33"/>
      <c r="BL95" s="32"/>
      <c r="BM95" s="33"/>
      <c r="BN95" s="30"/>
      <c r="BO95" s="24">
        <v>1828.89</v>
      </c>
      <c r="BP95" s="24">
        <v>0</v>
      </c>
      <c r="BQ95" s="30"/>
      <c r="BR95" s="30"/>
      <c r="BS95" s="32"/>
      <c r="BT95" s="33"/>
      <c r="BU95" s="24"/>
      <c r="BV95" s="24"/>
      <c r="BW95" s="24"/>
      <c r="BX95" s="32"/>
      <c r="BY95" s="24">
        <f t="shared" si="76"/>
        <v>12192.6</v>
      </c>
      <c r="BZ95" s="24">
        <f t="shared" si="80"/>
        <v>0</v>
      </c>
      <c r="CA95" s="24">
        <f t="shared" si="77"/>
        <v>0</v>
      </c>
      <c r="CB95" s="24">
        <f t="shared" si="26"/>
        <v>0</v>
      </c>
      <c r="CC95" s="24"/>
      <c r="CD95" s="24">
        <f t="shared" si="78"/>
        <v>12192.6</v>
      </c>
      <c r="CE95" s="33">
        <f t="shared" si="79"/>
        <v>0</v>
      </c>
      <c r="CF95" s="24"/>
      <c r="CG95" s="42"/>
      <c r="CH95" s="42"/>
      <c r="CI95" s="33"/>
      <c r="CJ95" s="4"/>
      <c r="CK95" s="43"/>
      <c r="CL95" s="26"/>
      <c r="CM95" s="19"/>
      <c r="CN95" s="45"/>
      <c r="CO95" s="46"/>
      <c r="CP95" s="46"/>
    </row>
    <row r="96" spans="1:94" s="47" customFormat="1" ht="233.25" hidden="1" customHeight="1" x14ac:dyDescent="0.85">
      <c r="A96" s="1"/>
      <c r="B96" s="1">
        <f t="shared" si="81"/>
        <v>70</v>
      </c>
      <c r="C96" s="111" t="s">
        <v>176</v>
      </c>
      <c r="D96" s="24">
        <v>0</v>
      </c>
      <c r="E96" s="33">
        <v>0</v>
      </c>
      <c r="F96" s="33">
        <v>0</v>
      </c>
      <c r="G96" s="33">
        <v>0</v>
      </c>
      <c r="H96" s="33"/>
      <c r="I96" s="33"/>
      <c r="J96" s="33"/>
      <c r="K96" s="33"/>
      <c r="L96" s="33">
        <v>0</v>
      </c>
      <c r="M96" s="33">
        <v>0</v>
      </c>
      <c r="N96" s="33"/>
      <c r="O96" s="33"/>
      <c r="P96" s="33"/>
      <c r="Q96" s="33"/>
      <c r="R96" s="33">
        <v>0</v>
      </c>
      <c r="S96" s="33">
        <v>0</v>
      </c>
      <c r="T96" s="33"/>
      <c r="U96" s="33"/>
      <c r="V96" s="33"/>
      <c r="W96" s="33"/>
      <c r="X96" s="33">
        <v>1962.95</v>
      </c>
      <c r="Y96" s="33"/>
      <c r="Z96" s="33"/>
      <c r="AA96" s="33"/>
      <c r="AB96" s="33"/>
      <c r="AC96" s="33"/>
      <c r="AD96" s="33">
        <v>1962.95</v>
      </c>
      <c r="AE96" s="33"/>
      <c r="AF96" s="33"/>
      <c r="AG96" s="33"/>
      <c r="AH96" s="33"/>
      <c r="AI96" s="33"/>
      <c r="AJ96" s="33">
        <v>1962.95</v>
      </c>
      <c r="AK96" s="33"/>
      <c r="AL96" s="33"/>
      <c r="AM96" s="33"/>
      <c r="AN96" s="32"/>
      <c r="AO96" s="33"/>
      <c r="AP96" s="33">
        <v>1962.95</v>
      </c>
      <c r="AQ96" s="33"/>
      <c r="AR96" s="33"/>
      <c r="AS96" s="33"/>
      <c r="AT96" s="32"/>
      <c r="AU96" s="33"/>
      <c r="AV96" s="33">
        <v>1962.95</v>
      </c>
      <c r="AW96" s="33"/>
      <c r="AX96" s="33"/>
      <c r="AY96" s="33"/>
      <c r="AZ96" s="32"/>
      <c r="BA96" s="33"/>
      <c r="BB96" s="33">
        <v>1962.95</v>
      </c>
      <c r="BC96" s="33"/>
      <c r="BD96" s="33"/>
      <c r="BE96" s="33"/>
      <c r="BF96" s="32"/>
      <c r="BG96" s="33"/>
      <c r="BH96" s="33">
        <v>3925.9</v>
      </c>
      <c r="BI96" s="33"/>
      <c r="BJ96" s="33"/>
      <c r="BK96" s="33"/>
      <c r="BL96" s="32"/>
      <c r="BM96" s="33"/>
      <c r="BN96" s="30"/>
      <c r="BO96" s="24">
        <v>3925.9</v>
      </c>
      <c r="BP96" s="24"/>
      <c r="BQ96" s="30"/>
      <c r="BR96" s="30"/>
      <c r="BS96" s="32"/>
      <c r="BT96" s="33"/>
      <c r="BU96" s="24"/>
      <c r="BV96" s="24"/>
      <c r="BW96" s="24"/>
      <c r="BX96" s="32"/>
      <c r="BY96" s="24">
        <f t="shared" si="76"/>
        <v>19629.5</v>
      </c>
      <c r="BZ96" s="24">
        <f t="shared" si="80"/>
        <v>0</v>
      </c>
      <c r="CA96" s="24">
        <f t="shared" si="77"/>
        <v>0</v>
      </c>
      <c r="CB96" s="24">
        <f t="shared" si="26"/>
        <v>0</v>
      </c>
      <c r="CC96" s="24"/>
      <c r="CD96" s="24">
        <f t="shared" si="78"/>
        <v>19629.5</v>
      </c>
      <c r="CE96" s="33">
        <f t="shared" si="79"/>
        <v>0</v>
      </c>
      <c r="CF96" s="24"/>
      <c r="CG96" s="42"/>
      <c r="CH96" s="42"/>
      <c r="CI96" s="33"/>
      <c r="CJ96" s="4"/>
      <c r="CK96" s="43"/>
      <c r="CL96" s="26"/>
      <c r="CM96" s="19"/>
      <c r="CN96" s="45"/>
      <c r="CO96" s="46"/>
      <c r="CP96" s="46"/>
    </row>
    <row r="97" spans="1:94" s="47" customFormat="1" ht="164.25" hidden="1" customHeight="1" x14ac:dyDescent="0.85">
      <c r="A97" s="1"/>
      <c r="B97" s="1">
        <f t="shared" si="81"/>
        <v>71</v>
      </c>
      <c r="C97" s="111" t="s">
        <v>177</v>
      </c>
      <c r="D97" s="24">
        <v>0</v>
      </c>
      <c r="E97" s="33">
        <v>0</v>
      </c>
      <c r="F97" s="33">
        <v>0</v>
      </c>
      <c r="G97" s="33">
        <v>0</v>
      </c>
      <c r="H97" s="33"/>
      <c r="I97" s="33"/>
      <c r="J97" s="33"/>
      <c r="K97" s="33"/>
      <c r="L97" s="33">
        <v>0</v>
      </c>
      <c r="M97" s="33">
        <v>0</v>
      </c>
      <c r="N97" s="33"/>
      <c r="O97" s="33"/>
      <c r="P97" s="33"/>
      <c r="Q97" s="33"/>
      <c r="R97" s="33">
        <v>0</v>
      </c>
      <c r="S97" s="33">
        <v>0</v>
      </c>
      <c r="T97" s="33"/>
      <c r="U97" s="33"/>
      <c r="V97" s="33"/>
      <c r="W97" s="33"/>
      <c r="X97" s="33">
        <v>3217</v>
      </c>
      <c r="Y97" s="33"/>
      <c r="Z97" s="33"/>
      <c r="AA97" s="33"/>
      <c r="AB97" s="33"/>
      <c r="AC97" s="33"/>
      <c r="AD97" s="33">
        <v>3217</v>
      </c>
      <c r="AE97" s="33"/>
      <c r="AF97" s="33"/>
      <c r="AG97" s="33"/>
      <c r="AH97" s="33"/>
      <c r="AI97" s="33"/>
      <c r="AJ97" s="33">
        <v>3217</v>
      </c>
      <c r="AK97" s="33"/>
      <c r="AL97" s="33"/>
      <c r="AM97" s="33"/>
      <c r="AN97" s="32"/>
      <c r="AO97" s="33"/>
      <c r="AP97" s="33">
        <v>3217</v>
      </c>
      <c r="AQ97" s="33"/>
      <c r="AR97" s="33"/>
      <c r="AS97" s="33"/>
      <c r="AT97" s="32"/>
      <c r="AU97" s="33"/>
      <c r="AV97" s="33">
        <v>3217</v>
      </c>
      <c r="AW97" s="33"/>
      <c r="AX97" s="33"/>
      <c r="AY97" s="33"/>
      <c r="AZ97" s="32"/>
      <c r="BA97" s="33"/>
      <c r="BB97" s="33">
        <v>3217</v>
      </c>
      <c r="BC97" s="33"/>
      <c r="BD97" s="33"/>
      <c r="BE97" s="33"/>
      <c r="BF97" s="32"/>
      <c r="BG97" s="33"/>
      <c r="BH97" s="33">
        <v>6434</v>
      </c>
      <c r="BI97" s="33"/>
      <c r="BJ97" s="33"/>
      <c r="BK97" s="33"/>
      <c r="BL97" s="32"/>
      <c r="BM97" s="33"/>
      <c r="BN97" s="30"/>
      <c r="BO97" s="24">
        <v>6434</v>
      </c>
      <c r="BP97" s="24"/>
      <c r="BQ97" s="30"/>
      <c r="BR97" s="30"/>
      <c r="BS97" s="32"/>
      <c r="BT97" s="33"/>
      <c r="BU97" s="24"/>
      <c r="BV97" s="24"/>
      <c r="BW97" s="24"/>
      <c r="BX97" s="32"/>
      <c r="BY97" s="24">
        <f t="shared" si="76"/>
        <v>32170</v>
      </c>
      <c r="BZ97" s="24">
        <f t="shared" si="80"/>
        <v>0</v>
      </c>
      <c r="CA97" s="24">
        <f t="shared" si="77"/>
        <v>0</v>
      </c>
      <c r="CB97" s="24">
        <f t="shared" si="26"/>
        <v>0</v>
      </c>
      <c r="CC97" s="24"/>
      <c r="CD97" s="24">
        <f t="shared" si="78"/>
        <v>32170</v>
      </c>
      <c r="CE97" s="33">
        <f t="shared" si="79"/>
        <v>0</v>
      </c>
      <c r="CF97" s="24"/>
      <c r="CG97" s="42"/>
      <c r="CH97" s="42"/>
      <c r="CI97" s="33"/>
      <c r="CJ97" s="4"/>
      <c r="CK97" s="43"/>
      <c r="CL97" s="26"/>
      <c r="CM97" s="19"/>
      <c r="CN97" s="45"/>
      <c r="CO97" s="46"/>
      <c r="CP97" s="46"/>
    </row>
    <row r="98" spans="1:94" s="47" customFormat="1" ht="162" customHeight="1" x14ac:dyDescent="0.85">
      <c r="A98" s="1"/>
      <c r="B98" s="1">
        <f t="shared" si="81"/>
        <v>72</v>
      </c>
      <c r="C98" s="111" t="s">
        <v>178</v>
      </c>
      <c r="D98" s="24">
        <v>0</v>
      </c>
      <c r="E98" s="33">
        <v>0</v>
      </c>
      <c r="F98" s="33">
        <v>0</v>
      </c>
      <c r="G98" s="33">
        <v>0</v>
      </c>
      <c r="H98" s="33"/>
      <c r="I98" s="33"/>
      <c r="J98" s="33"/>
      <c r="K98" s="33"/>
      <c r="L98" s="33">
        <v>0</v>
      </c>
      <c r="M98" s="33">
        <v>0</v>
      </c>
      <c r="N98" s="33"/>
      <c r="O98" s="33"/>
      <c r="P98" s="33"/>
      <c r="Q98" s="33"/>
      <c r="R98" s="33">
        <v>522.5</v>
      </c>
      <c r="S98" s="33"/>
      <c r="T98" s="33"/>
      <c r="U98" s="33"/>
      <c r="V98" s="33"/>
      <c r="W98" s="33"/>
      <c r="X98" s="33">
        <v>522.5</v>
      </c>
      <c r="Y98" s="33"/>
      <c r="Z98" s="33"/>
      <c r="AA98" s="33"/>
      <c r="AB98" s="33"/>
      <c r="AC98" s="33"/>
      <c r="AD98" s="33">
        <v>1045</v>
      </c>
      <c r="AE98" s="33"/>
      <c r="AF98" s="33"/>
      <c r="AG98" s="33"/>
      <c r="AH98" s="33"/>
      <c r="AI98" s="33"/>
      <c r="AJ98" s="33">
        <v>1045</v>
      </c>
      <c r="AK98" s="33"/>
      <c r="AL98" s="33"/>
      <c r="AM98" s="33"/>
      <c r="AN98" s="32"/>
      <c r="AO98" s="33"/>
      <c r="AP98" s="33">
        <v>1567.5</v>
      </c>
      <c r="AQ98" s="33"/>
      <c r="AR98" s="33"/>
      <c r="AS98" s="33"/>
      <c r="AT98" s="32"/>
      <c r="AU98" s="33"/>
      <c r="AV98" s="33">
        <v>1567.5</v>
      </c>
      <c r="AW98" s="33"/>
      <c r="AX98" s="33"/>
      <c r="AY98" s="33"/>
      <c r="AZ98" s="32"/>
      <c r="BA98" s="33"/>
      <c r="BB98" s="33">
        <v>1045</v>
      </c>
      <c r="BC98" s="33"/>
      <c r="BD98" s="33"/>
      <c r="BE98" s="33"/>
      <c r="BF98" s="32"/>
      <c r="BG98" s="33"/>
      <c r="BH98" s="33">
        <v>1045</v>
      </c>
      <c r="BI98" s="33"/>
      <c r="BJ98" s="33"/>
      <c r="BK98" s="33"/>
      <c r="BL98" s="32"/>
      <c r="BM98" s="33"/>
      <c r="BN98" s="30"/>
      <c r="BO98" s="24">
        <v>2090</v>
      </c>
      <c r="BP98" s="24"/>
      <c r="BQ98" s="30"/>
      <c r="BR98" s="30"/>
      <c r="BS98" s="32"/>
      <c r="BT98" s="33"/>
      <c r="BU98" s="24"/>
      <c r="BV98" s="24"/>
      <c r="BW98" s="24"/>
      <c r="BX98" s="32"/>
      <c r="BY98" s="24">
        <f t="shared" si="76"/>
        <v>10450</v>
      </c>
      <c r="BZ98" s="24">
        <f t="shared" si="80"/>
        <v>522.5</v>
      </c>
      <c r="CA98" s="24">
        <f t="shared" si="77"/>
        <v>0</v>
      </c>
      <c r="CB98" s="24">
        <f t="shared" si="26"/>
        <v>0</v>
      </c>
      <c r="CC98" s="24"/>
      <c r="CD98" s="24">
        <f t="shared" si="78"/>
        <v>10450</v>
      </c>
      <c r="CE98" s="33">
        <f t="shared" si="79"/>
        <v>0</v>
      </c>
      <c r="CF98" s="24"/>
      <c r="CG98" s="42"/>
      <c r="CH98" s="42"/>
      <c r="CI98" s="33"/>
      <c r="CJ98" s="4"/>
      <c r="CK98" s="43"/>
      <c r="CL98" s="26"/>
      <c r="CM98" s="19"/>
      <c r="CN98" s="45"/>
      <c r="CO98" s="46"/>
      <c r="CP98" s="46"/>
    </row>
    <row r="99" spans="1:94" s="47" customFormat="1" ht="246" hidden="1" x14ac:dyDescent="0.85">
      <c r="A99" s="1"/>
      <c r="B99" s="1">
        <f t="shared" si="81"/>
        <v>73</v>
      </c>
      <c r="C99" s="111" t="s">
        <v>179</v>
      </c>
      <c r="D99" s="24">
        <v>0</v>
      </c>
      <c r="E99" s="33">
        <v>0</v>
      </c>
      <c r="F99" s="33">
        <v>0</v>
      </c>
      <c r="G99" s="33">
        <v>0</v>
      </c>
      <c r="H99" s="33"/>
      <c r="I99" s="33"/>
      <c r="J99" s="33"/>
      <c r="K99" s="33"/>
      <c r="L99" s="33">
        <v>0</v>
      </c>
      <c r="M99" s="33">
        <v>0</v>
      </c>
      <c r="N99" s="33"/>
      <c r="O99" s="33"/>
      <c r="P99" s="33"/>
      <c r="Q99" s="33"/>
      <c r="R99" s="33">
        <v>0</v>
      </c>
      <c r="S99" s="33">
        <v>0</v>
      </c>
      <c r="T99" s="33"/>
      <c r="U99" s="33"/>
      <c r="V99" s="33"/>
      <c r="W99" s="33"/>
      <c r="X99" s="33">
        <v>0</v>
      </c>
      <c r="Y99" s="33">
        <v>0</v>
      </c>
      <c r="Z99" s="33"/>
      <c r="AA99" s="33"/>
      <c r="AB99" s="33"/>
      <c r="AC99" s="33"/>
      <c r="AD99" s="33">
        <v>8265</v>
      </c>
      <c r="AE99" s="33">
        <v>0</v>
      </c>
      <c r="AF99" s="33"/>
      <c r="AG99" s="33"/>
      <c r="AH99" s="33"/>
      <c r="AI99" s="33"/>
      <c r="AJ99" s="33">
        <v>0</v>
      </c>
      <c r="AK99" s="33">
        <v>0</v>
      </c>
      <c r="AL99" s="33"/>
      <c r="AM99" s="33"/>
      <c r="AN99" s="32"/>
      <c r="AO99" s="33"/>
      <c r="AP99" s="33">
        <v>0</v>
      </c>
      <c r="AQ99" s="33">
        <v>0</v>
      </c>
      <c r="AR99" s="33"/>
      <c r="AS99" s="33"/>
      <c r="AT99" s="32"/>
      <c r="AU99" s="33"/>
      <c r="AV99" s="33">
        <v>0</v>
      </c>
      <c r="AW99" s="33">
        <v>0</v>
      </c>
      <c r="AX99" s="33"/>
      <c r="AY99" s="33"/>
      <c r="AZ99" s="32"/>
      <c r="BA99" s="33"/>
      <c r="BB99" s="33">
        <v>0</v>
      </c>
      <c r="BC99" s="33">
        <v>0</v>
      </c>
      <c r="BD99" s="33"/>
      <c r="BE99" s="33"/>
      <c r="BF99" s="32"/>
      <c r="BG99" s="33"/>
      <c r="BH99" s="33">
        <v>0</v>
      </c>
      <c r="BI99" s="33">
        <v>0</v>
      </c>
      <c r="BJ99" s="33"/>
      <c r="BK99" s="33"/>
      <c r="BL99" s="32"/>
      <c r="BM99" s="33"/>
      <c r="BN99" s="30"/>
      <c r="BO99" s="24">
        <v>6195</v>
      </c>
      <c r="BP99" s="24"/>
      <c r="BQ99" s="30"/>
      <c r="BR99" s="30"/>
      <c r="BS99" s="32"/>
      <c r="BT99" s="33"/>
      <c r="BU99" s="24"/>
      <c r="BV99" s="24"/>
      <c r="BW99" s="24"/>
      <c r="BX99" s="32"/>
      <c r="BY99" s="24">
        <f t="shared" si="76"/>
        <v>14460</v>
      </c>
      <c r="BZ99" s="24">
        <f t="shared" si="80"/>
        <v>0</v>
      </c>
      <c r="CA99" s="24">
        <f t="shared" si="77"/>
        <v>0</v>
      </c>
      <c r="CB99" s="24">
        <f t="shared" si="26"/>
        <v>0</v>
      </c>
      <c r="CC99" s="24"/>
      <c r="CD99" s="24">
        <f t="shared" si="78"/>
        <v>14460</v>
      </c>
      <c r="CE99" s="33">
        <f t="shared" si="79"/>
        <v>0</v>
      </c>
      <c r="CF99" s="24"/>
      <c r="CG99" s="42" t="s">
        <v>268</v>
      </c>
      <c r="CH99" s="165">
        <v>3530</v>
      </c>
      <c r="CI99" s="33"/>
      <c r="CJ99" s="4"/>
      <c r="CK99" s="43"/>
      <c r="CL99" s="26"/>
      <c r="CM99" s="19"/>
      <c r="CN99" s="45"/>
      <c r="CO99" s="46"/>
      <c r="CP99" s="46"/>
    </row>
    <row r="100" spans="1:94" s="47" customFormat="1" ht="225.75" hidden="1" customHeight="1" x14ac:dyDescent="0.85">
      <c r="A100" s="1"/>
      <c r="B100" s="1">
        <f t="shared" si="81"/>
        <v>74</v>
      </c>
      <c r="C100" s="111" t="s">
        <v>180</v>
      </c>
      <c r="D100" s="24">
        <v>3600</v>
      </c>
      <c r="E100" s="33">
        <v>0</v>
      </c>
      <c r="F100" s="33">
        <v>0</v>
      </c>
      <c r="G100" s="33">
        <v>0</v>
      </c>
      <c r="H100" s="33"/>
      <c r="I100" s="33"/>
      <c r="J100" s="33"/>
      <c r="K100" s="33"/>
      <c r="L100" s="33">
        <v>0</v>
      </c>
      <c r="M100" s="33">
        <v>0</v>
      </c>
      <c r="N100" s="33"/>
      <c r="O100" s="33"/>
      <c r="P100" s="33"/>
      <c r="Q100" s="33"/>
      <c r="R100" s="33">
        <v>0</v>
      </c>
      <c r="S100" s="33">
        <v>0</v>
      </c>
      <c r="T100" s="33"/>
      <c r="U100" s="33"/>
      <c r="V100" s="33"/>
      <c r="W100" s="33"/>
      <c r="X100" s="33">
        <v>10000</v>
      </c>
      <c r="Y100" s="33">
        <v>0</v>
      </c>
      <c r="Z100" s="33"/>
      <c r="AA100" s="33"/>
      <c r="AB100" s="33"/>
      <c r="AC100" s="33"/>
      <c r="AD100" s="33">
        <v>10000</v>
      </c>
      <c r="AE100" s="33">
        <v>0</v>
      </c>
      <c r="AF100" s="33"/>
      <c r="AG100" s="33"/>
      <c r="AH100" s="33"/>
      <c r="AI100" s="33"/>
      <c r="AJ100" s="33">
        <v>10000</v>
      </c>
      <c r="AK100" s="33">
        <v>0</v>
      </c>
      <c r="AL100" s="33"/>
      <c r="AM100" s="33"/>
      <c r="AN100" s="32"/>
      <c r="AO100" s="33"/>
      <c r="AP100" s="33">
        <v>10000</v>
      </c>
      <c r="AQ100" s="33">
        <v>0</v>
      </c>
      <c r="AR100" s="33"/>
      <c r="AS100" s="33"/>
      <c r="AT100" s="32"/>
      <c r="AU100" s="33"/>
      <c r="AV100" s="33">
        <v>15000</v>
      </c>
      <c r="AW100" s="33">
        <v>0</v>
      </c>
      <c r="AX100" s="33"/>
      <c r="AY100" s="33"/>
      <c r="AZ100" s="32"/>
      <c r="BA100" s="33"/>
      <c r="BB100" s="33">
        <v>15000</v>
      </c>
      <c r="BC100" s="33">
        <v>0</v>
      </c>
      <c r="BD100" s="33"/>
      <c r="BE100" s="33"/>
      <c r="BF100" s="32"/>
      <c r="BG100" s="33"/>
      <c r="BH100" s="33">
        <v>15000</v>
      </c>
      <c r="BI100" s="33">
        <v>0</v>
      </c>
      <c r="BJ100" s="33"/>
      <c r="BK100" s="33"/>
      <c r="BL100" s="32"/>
      <c r="BM100" s="33"/>
      <c r="BN100" s="30"/>
      <c r="BO100" s="24">
        <v>15000</v>
      </c>
      <c r="BP100" s="24">
        <v>0</v>
      </c>
      <c r="BQ100" s="30"/>
      <c r="BR100" s="30"/>
      <c r="BS100" s="32"/>
      <c r="BT100" s="33"/>
      <c r="BU100" s="24"/>
      <c r="BV100" s="24"/>
      <c r="BW100" s="24"/>
      <c r="BX100" s="32"/>
      <c r="BY100" s="24">
        <f t="shared" si="76"/>
        <v>100000</v>
      </c>
      <c r="BZ100" s="24">
        <f t="shared" si="80"/>
        <v>0</v>
      </c>
      <c r="CA100" s="24">
        <f t="shared" si="77"/>
        <v>0</v>
      </c>
      <c r="CB100" s="24">
        <f t="shared" si="26"/>
        <v>0</v>
      </c>
      <c r="CC100" s="24"/>
      <c r="CD100" s="24">
        <f t="shared" si="78"/>
        <v>103600</v>
      </c>
      <c r="CE100" s="33">
        <f t="shared" si="79"/>
        <v>0</v>
      </c>
      <c r="CF100" s="24"/>
      <c r="CG100" s="42"/>
      <c r="CH100" s="42"/>
      <c r="CI100" s="33"/>
      <c r="CJ100" s="4"/>
      <c r="CK100" s="43"/>
      <c r="CL100" s="26"/>
      <c r="CM100" s="19"/>
      <c r="CN100" s="45"/>
      <c r="CO100" s="46"/>
      <c r="CP100" s="46"/>
    </row>
    <row r="101" spans="1:94" s="47" customFormat="1" ht="225.75" hidden="1" customHeight="1" x14ac:dyDescent="0.85">
      <c r="A101" s="1"/>
      <c r="B101" s="1">
        <f t="shared" si="81"/>
        <v>75</v>
      </c>
      <c r="C101" s="111" t="s">
        <v>181</v>
      </c>
      <c r="D101" s="24">
        <v>0</v>
      </c>
      <c r="E101" s="24">
        <v>0</v>
      </c>
      <c r="F101" s="24">
        <v>0</v>
      </c>
      <c r="G101" s="24">
        <v>0</v>
      </c>
      <c r="H101" s="24">
        <v>0</v>
      </c>
      <c r="I101" s="24">
        <v>0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0</v>
      </c>
      <c r="Q101" s="24">
        <v>0</v>
      </c>
      <c r="R101" s="33">
        <v>1500</v>
      </c>
      <c r="S101" s="33">
        <v>0</v>
      </c>
      <c r="T101" s="33"/>
      <c r="U101" s="33"/>
      <c r="V101" s="33"/>
      <c r="W101" s="33"/>
      <c r="X101" s="33">
        <v>1500</v>
      </c>
      <c r="Y101" s="33">
        <v>0</v>
      </c>
      <c r="Z101" s="33"/>
      <c r="AA101" s="33"/>
      <c r="AB101" s="33"/>
      <c r="AC101" s="33"/>
      <c r="AD101" s="33">
        <v>3000</v>
      </c>
      <c r="AE101" s="33">
        <v>0</v>
      </c>
      <c r="AF101" s="33"/>
      <c r="AG101" s="33"/>
      <c r="AH101" s="33"/>
      <c r="AI101" s="33"/>
      <c r="AJ101" s="33">
        <v>3000</v>
      </c>
      <c r="AK101" s="33">
        <v>0</v>
      </c>
      <c r="AL101" s="33"/>
      <c r="AM101" s="33"/>
      <c r="AN101" s="32"/>
      <c r="AO101" s="33"/>
      <c r="AP101" s="33">
        <v>4500</v>
      </c>
      <c r="AQ101" s="33">
        <v>0</v>
      </c>
      <c r="AR101" s="33"/>
      <c r="AS101" s="33"/>
      <c r="AT101" s="32"/>
      <c r="AU101" s="33"/>
      <c r="AV101" s="33">
        <v>4500</v>
      </c>
      <c r="AW101" s="33">
        <v>0</v>
      </c>
      <c r="AX101" s="33"/>
      <c r="AY101" s="33"/>
      <c r="AZ101" s="32"/>
      <c r="BA101" s="33"/>
      <c r="BB101" s="33">
        <v>3000</v>
      </c>
      <c r="BC101" s="33">
        <v>0</v>
      </c>
      <c r="BD101" s="33"/>
      <c r="BE101" s="33"/>
      <c r="BF101" s="32"/>
      <c r="BG101" s="33"/>
      <c r="BH101" s="33">
        <v>3000</v>
      </c>
      <c r="BI101" s="33">
        <v>0</v>
      </c>
      <c r="BJ101" s="33"/>
      <c r="BK101" s="33"/>
      <c r="BL101" s="32"/>
      <c r="BM101" s="33"/>
      <c r="BN101" s="30"/>
      <c r="BO101" s="24">
        <v>6000</v>
      </c>
      <c r="BP101" s="24">
        <v>0</v>
      </c>
      <c r="BQ101" s="30"/>
      <c r="BR101" s="30"/>
      <c r="BS101" s="32"/>
      <c r="BT101" s="33"/>
      <c r="BU101" s="24"/>
      <c r="BV101" s="24"/>
      <c r="BW101" s="24"/>
      <c r="BX101" s="32"/>
      <c r="BY101" s="24">
        <f t="shared" si="76"/>
        <v>30000</v>
      </c>
      <c r="BZ101" s="24">
        <f t="shared" si="80"/>
        <v>1500</v>
      </c>
      <c r="CA101" s="24">
        <f t="shared" si="77"/>
        <v>0</v>
      </c>
      <c r="CB101" s="24">
        <f t="shared" si="26"/>
        <v>0</v>
      </c>
      <c r="CC101" s="24"/>
      <c r="CD101" s="24">
        <f t="shared" si="78"/>
        <v>30000</v>
      </c>
      <c r="CE101" s="33">
        <f t="shared" si="79"/>
        <v>0</v>
      </c>
      <c r="CF101" s="24"/>
      <c r="CG101" s="42"/>
      <c r="CH101" s="42"/>
      <c r="CI101" s="33"/>
      <c r="CJ101" s="4"/>
      <c r="CK101" s="43"/>
      <c r="CL101" s="26"/>
      <c r="CM101" s="19"/>
      <c r="CN101" s="45"/>
      <c r="CO101" s="46"/>
      <c r="CP101" s="46"/>
    </row>
    <row r="102" spans="1:94" s="47" customFormat="1" ht="156.75" hidden="1" customHeight="1" x14ac:dyDescent="0.85">
      <c r="A102" s="1"/>
      <c r="B102" s="1">
        <f t="shared" si="81"/>
        <v>76</v>
      </c>
      <c r="C102" s="111" t="s">
        <v>182</v>
      </c>
      <c r="D102" s="24">
        <v>0</v>
      </c>
      <c r="E102" s="24">
        <v>0</v>
      </c>
      <c r="F102" s="24">
        <v>0</v>
      </c>
      <c r="G102" s="24">
        <v>0</v>
      </c>
      <c r="H102" s="24">
        <v>0</v>
      </c>
      <c r="I102" s="24">
        <v>0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33"/>
      <c r="U102" s="33"/>
      <c r="V102" s="33"/>
      <c r="W102" s="33"/>
      <c r="X102" s="33">
        <v>261</v>
      </c>
      <c r="Y102" s="33">
        <v>0</v>
      </c>
      <c r="Z102" s="33"/>
      <c r="AA102" s="33"/>
      <c r="AB102" s="33"/>
      <c r="AC102" s="33"/>
      <c r="AD102" s="33">
        <v>261</v>
      </c>
      <c r="AE102" s="33">
        <v>0</v>
      </c>
      <c r="AF102" s="33"/>
      <c r="AG102" s="33"/>
      <c r="AH102" s="33"/>
      <c r="AI102" s="33"/>
      <c r="AJ102" s="33">
        <v>261</v>
      </c>
      <c r="AK102" s="33">
        <v>0</v>
      </c>
      <c r="AL102" s="33"/>
      <c r="AM102" s="33"/>
      <c r="AN102" s="32"/>
      <c r="AO102" s="33"/>
      <c r="AP102" s="33">
        <v>261</v>
      </c>
      <c r="AQ102" s="33">
        <v>0</v>
      </c>
      <c r="AR102" s="33"/>
      <c r="AS102" s="33"/>
      <c r="AT102" s="32"/>
      <c r="AU102" s="33"/>
      <c r="AV102" s="33">
        <v>391.5</v>
      </c>
      <c r="AW102" s="33">
        <v>0</v>
      </c>
      <c r="AX102" s="33"/>
      <c r="AY102" s="33"/>
      <c r="AZ102" s="32"/>
      <c r="BA102" s="33"/>
      <c r="BB102" s="33">
        <v>391.5</v>
      </c>
      <c r="BC102" s="33">
        <v>0</v>
      </c>
      <c r="BD102" s="33"/>
      <c r="BE102" s="33"/>
      <c r="BF102" s="32"/>
      <c r="BG102" s="33"/>
      <c r="BH102" s="33">
        <v>391.5</v>
      </c>
      <c r="BI102" s="33">
        <v>0</v>
      </c>
      <c r="BJ102" s="33"/>
      <c r="BK102" s="33"/>
      <c r="BL102" s="32"/>
      <c r="BM102" s="33"/>
      <c r="BN102" s="30"/>
      <c r="BO102" s="24">
        <v>391.5</v>
      </c>
      <c r="BP102" s="24">
        <v>0</v>
      </c>
      <c r="BQ102" s="30"/>
      <c r="BR102" s="30"/>
      <c r="BS102" s="32"/>
      <c r="BT102" s="33"/>
      <c r="BU102" s="24"/>
      <c r="BV102" s="24"/>
      <c r="BW102" s="24"/>
      <c r="BX102" s="32"/>
      <c r="BY102" s="24">
        <f t="shared" si="76"/>
        <v>2610</v>
      </c>
      <c r="BZ102" s="24">
        <f t="shared" si="80"/>
        <v>0</v>
      </c>
      <c r="CA102" s="24">
        <f t="shared" si="77"/>
        <v>0</v>
      </c>
      <c r="CB102" s="24">
        <f t="shared" si="26"/>
        <v>0</v>
      </c>
      <c r="CC102" s="24"/>
      <c r="CD102" s="24">
        <f t="shared" si="78"/>
        <v>2610</v>
      </c>
      <c r="CE102" s="33">
        <f t="shared" si="79"/>
        <v>0</v>
      </c>
      <c r="CF102" s="24"/>
      <c r="CG102" s="42"/>
      <c r="CH102" s="42"/>
      <c r="CI102" s="33"/>
      <c r="CJ102" s="4"/>
      <c r="CK102" s="43"/>
      <c r="CL102" s="26"/>
      <c r="CM102" s="19"/>
      <c r="CN102" s="45"/>
      <c r="CO102" s="46"/>
      <c r="CP102" s="46"/>
    </row>
    <row r="103" spans="1:94" s="47" customFormat="1" ht="123" hidden="1" x14ac:dyDescent="0.85">
      <c r="A103" s="1"/>
      <c r="B103" s="1">
        <f t="shared" si="81"/>
        <v>77</v>
      </c>
      <c r="C103" s="111" t="s">
        <v>183</v>
      </c>
      <c r="D103" s="24">
        <v>0</v>
      </c>
      <c r="E103" s="24">
        <v>0</v>
      </c>
      <c r="F103" s="24">
        <v>0</v>
      </c>
      <c r="G103" s="24">
        <v>0</v>
      </c>
      <c r="H103" s="24">
        <v>0</v>
      </c>
      <c r="I103" s="24">
        <v>0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24">
        <v>0</v>
      </c>
      <c r="S103" s="24">
        <v>0</v>
      </c>
      <c r="T103" s="24">
        <v>0</v>
      </c>
      <c r="U103" s="24">
        <v>0</v>
      </c>
      <c r="V103" s="24">
        <v>0</v>
      </c>
      <c r="W103" s="24">
        <v>0</v>
      </c>
      <c r="X103" s="33">
        <v>3289</v>
      </c>
      <c r="Y103" s="33">
        <v>0</v>
      </c>
      <c r="Z103" s="33"/>
      <c r="AA103" s="33"/>
      <c r="AB103" s="33"/>
      <c r="AC103" s="33"/>
      <c r="AD103" s="33">
        <v>3289</v>
      </c>
      <c r="AE103" s="33">
        <v>0</v>
      </c>
      <c r="AF103" s="33"/>
      <c r="AG103" s="33"/>
      <c r="AH103" s="33"/>
      <c r="AI103" s="33"/>
      <c r="AJ103" s="33">
        <v>3289</v>
      </c>
      <c r="AK103" s="33">
        <v>0</v>
      </c>
      <c r="AL103" s="33"/>
      <c r="AM103" s="33"/>
      <c r="AN103" s="32"/>
      <c r="AO103" s="33"/>
      <c r="AP103" s="33">
        <v>3289</v>
      </c>
      <c r="AQ103" s="33">
        <v>0</v>
      </c>
      <c r="AR103" s="33"/>
      <c r="AS103" s="33"/>
      <c r="AT103" s="32"/>
      <c r="AU103" s="33"/>
      <c r="AV103" s="33">
        <v>4933.5</v>
      </c>
      <c r="AW103" s="33">
        <v>0</v>
      </c>
      <c r="AX103" s="33"/>
      <c r="AY103" s="33"/>
      <c r="AZ103" s="32"/>
      <c r="BA103" s="33"/>
      <c r="BB103" s="33">
        <v>4933.5</v>
      </c>
      <c r="BC103" s="33">
        <v>0</v>
      </c>
      <c r="BD103" s="33"/>
      <c r="BE103" s="33"/>
      <c r="BF103" s="32"/>
      <c r="BG103" s="33"/>
      <c r="BH103" s="33">
        <v>4933.5</v>
      </c>
      <c r="BI103" s="33">
        <v>0</v>
      </c>
      <c r="BJ103" s="33"/>
      <c r="BK103" s="33"/>
      <c r="BL103" s="32"/>
      <c r="BM103" s="33"/>
      <c r="BN103" s="30"/>
      <c r="BO103" s="24">
        <v>4933.5</v>
      </c>
      <c r="BP103" s="24">
        <v>0</v>
      </c>
      <c r="BQ103" s="30"/>
      <c r="BR103" s="30"/>
      <c r="BS103" s="32"/>
      <c r="BT103" s="33"/>
      <c r="BU103" s="24"/>
      <c r="BV103" s="24"/>
      <c r="BW103" s="24"/>
      <c r="BX103" s="32"/>
      <c r="BY103" s="24">
        <f t="shared" si="76"/>
        <v>32890</v>
      </c>
      <c r="BZ103" s="24">
        <f t="shared" si="80"/>
        <v>0</v>
      </c>
      <c r="CA103" s="24">
        <f t="shared" si="77"/>
        <v>0</v>
      </c>
      <c r="CB103" s="24">
        <f t="shared" si="26"/>
        <v>0</v>
      </c>
      <c r="CC103" s="24"/>
      <c r="CD103" s="24">
        <f t="shared" si="78"/>
        <v>32890</v>
      </c>
      <c r="CE103" s="33">
        <f t="shared" si="79"/>
        <v>0</v>
      </c>
      <c r="CF103" s="24"/>
      <c r="CG103" s="42"/>
      <c r="CH103" s="42"/>
      <c r="CI103" s="33"/>
      <c r="CJ103" s="4"/>
      <c r="CK103" s="43"/>
      <c r="CL103" s="26"/>
      <c r="CM103" s="19"/>
      <c r="CN103" s="45"/>
      <c r="CO103" s="46"/>
      <c r="CP103" s="46"/>
    </row>
    <row r="104" spans="1:94" s="47" customFormat="1" ht="156.75" hidden="1" customHeight="1" x14ac:dyDescent="0.85">
      <c r="A104" s="1"/>
      <c r="B104" s="1">
        <f t="shared" si="81"/>
        <v>78</v>
      </c>
      <c r="C104" s="111" t="s">
        <v>184</v>
      </c>
      <c r="D104" s="24">
        <v>40651.571069999998</v>
      </c>
      <c r="E104" s="33">
        <v>0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>
        <v>0</v>
      </c>
      <c r="Y104" s="33">
        <v>0</v>
      </c>
      <c r="Z104" s="33">
        <v>0</v>
      </c>
      <c r="AA104" s="33">
        <v>0</v>
      </c>
      <c r="AB104" s="33">
        <v>0</v>
      </c>
      <c r="AC104" s="33">
        <v>0</v>
      </c>
      <c r="AD104" s="33">
        <v>0</v>
      </c>
      <c r="AE104" s="33">
        <v>0</v>
      </c>
      <c r="AF104" s="33">
        <v>0</v>
      </c>
      <c r="AG104" s="33">
        <v>0</v>
      </c>
      <c r="AH104" s="33">
        <v>0</v>
      </c>
      <c r="AI104" s="33">
        <v>0</v>
      </c>
      <c r="AJ104" s="33">
        <v>0</v>
      </c>
      <c r="AK104" s="33">
        <v>0</v>
      </c>
      <c r="AL104" s="33"/>
      <c r="AM104" s="33"/>
      <c r="AN104" s="32"/>
      <c r="AO104" s="33"/>
      <c r="AP104" s="33">
        <v>15161</v>
      </c>
      <c r="AQ104" s="33">
        <v>0</v>
      </c>
      <c r="AR104" s="33"/>
      <c r="AS104" s="33"/>
      <c r="AT104" s="32"/>
      <c r="AU104" s="33"/>
      <c r="AV104" s="33">
        <v>10000</v>
      </c>
      <c r="AW104" s="33">
        <v>0</v>
      </c>
      <c r="AX104" s="33"/>
      <c r="AY104" s="33"/>
      <c r="AZ104" s="32"/>
      <c r="BA104" s="33"/>
      <c r="BB104" s="33">
        <v>10000</v>
      </c>
      <c r="BC104" s="33">
        <v>0</v>
      </c>
      <c r="BD104" s="33"/>
      <c r="BE104" s="33"/>
      <c r="BF104" s="32"/>
      <c r="BG104" s="33"/>
      <c r="BH104" s="33">
        <v>15375</v>
      </c>
      <c r="BI104" s="33">
        <v>0</v>
      </c>
      <c r="BJ104" s="33"/>
      <c r="BK104" s="33"/>
      <c r="BL104" s="32"/>
      <c r="BM104" s="33"/>
      <c r="BN104" s="30"/>
      <c r="BO104" s="24">
        <v>75804</v>
      </c>
      <c r="BP104" s="24">
        <v>0</v>
      </c>
      <c r="BQ104" s="30"/>
      <c r="BR104" s="30"/>
      <c r="BS104" s="32"/>
      <c r="BT104" s="33"/>
      <c r="BU104" s="24"/>
      <c r="BV104" s="24"/>
      <c r="BW104" s="24"/>
      <c r="BX104" s="32"/>
      <c r="BY104" s="24">
        <f t="shared" si="76"/>
        <v>126340</v>
      </c>
      <c r="BZ104" s="24">
        <f t="shared" si="80"/>
        <v>0</v>
      </c>
      <c r="CA104" s="24">
        <f t="shared" si="77"/>
        <v>0</v>
      </c>
      <c r="CB104" s="24">
        <f t="shared" si="26"/>
        <v>0</v>
      </c>
      <c r="CC104" s="24"/>
      <c r="CD104" s="24">
        <f t="shared" si="78"/>
        <v>166991.57107000001</v>
      </c>
      <c r="CE104" s="33">
        <f t="shared" si="79"/>
        <v>0</v>
      </c>
      <c r="CF104" s="24"/>
      <c r="CG104" s="42" t="s">
        <v>268</v>
      </c>
      <c r="CH104" s="42">
        <v>75804</v>
      </c>
      <c r="CI104" s="33"/>
      <c r="CJ104" s="4"/>
      <c r="CK104" s="43"/>
      <c r="CL104" s="26"/>
      <c r="CM104" s="19"/>
      <c r="CN104" s="45"/>
      <c r="CO104" s="46"/>
      <c r="CP104" s="46"/>
    </row>
    <row r="105" spans="1:94" s="47" customFormat="1" ht="168" hidden="1" customHeight="1" x14ac:dyDescent="0.85">
      <c r="A105" s="1"/>
      <c r="B105" s="1">
        <f t="shared" si="81"/>
        <v>79</v>
      </c>
      <c r="C105" s="111" t="s">
        <v>185</v>
      </c>
      <c r="D105" s="24">
        <v>36460.202340000003</v>
      </c>
      <c r="E105" s="33">
        <v>0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3">
        <v>0</v>
      </c>
      <c r="N105" s="33">
        <v>0</v>
      </c>
      <c r="O105" s="33">
        <v>0</v>
      </c>
      <c r="P105" s="33">
        <v>0</v>
      </c>
      <c r="Q105" s="33">
        <v>0</v>
      </c>
      <c r="R105" s="33">
        <v>0</v>
      </c>
      <c r="S105" s="33">
        <v>0</v>
      </c>
      <c r="T105" s="33">
        <v>0</v>
      </c>
      <c r="U105" s="33">
        <v>0</v>
      </c>
      <c r="V105" s="33">
        <v>0</v>
      </c>
      <c r="W105" s="33">
        <v>0</v>
      </c>
      <c r="X105" s="33">
        <v>0</v>
      </c>
      <c r="Y105" s="33">
        <v>0</v>
      </c>
      <c r="Z105" s="33">
        <v>0</v>
      </c>
      <c r="AA105" s="33">
        <v>0</v>
      </c>
      <c r="AB105" s="33">
        <v>0</v>
      </c>
      <c r="AC105" s="33">
        <v>0</v>
      </c>
      <c r="AD105" s="33">
        <v>0</v>
      </c>
      <c r="AE105" s="33">
        <v>0</v>
      </c>
      <c r="AF105" s="33">
        <v>0</v>
      </c>
      <c r="AG105" s="33">
        <v>0</v>
      </c>
      <c r="AH105" s="33">
        <v>0</v>
      </c>
      <c r="AI105" s="33">
        <v>0</v>
      </c>
      <c r="AJ105" s="33">
        <v>0</v>
      </c>
      <c r="AK105" s="33">
        <v>0</v>
      </c>
      <c r="AL105" s="33"/>
      <c r="AM105" s="33"/>
      <c r="AN105" s="32"/>
      <c r="AO105" s="33"/>
      <c r="AP105" s="33">
        <v>13316</v>
      </c>
      <c r="AQ105" s="33">
        <v>0</v>
      </c>
      <c r="AR105" s="33"/>
      <c r="AS105" s="33"/>
      <c r="AT105" s="32"/>
      <c r="AU105" s="33"/>
      <c r="AV105" s="33">
        <v>10000</v>
      </c>
      <c r="AW105" s="33">
        <v>0</v>
      </c>
      <c r="AX105" s="33"/>
      <c r="AY105" s="33"/>
      <c r="AZ105" s="32"/>
      <c r="BA105" s="33"/>
      <c r="BB105" s="33">
        <v>10000</v>
      </c>
      <c r="BC105" s="33">
        <v>0</v>
      </c>
      <c r="BD105" s="33"/>
      <c r="BE105" s="33"/>
      <c r="BF105" s="32"/>
      <c r="BG105" s="33"/>
      <c r="BH105" s="33">
        <v>11068</v>
      </c>
      <c r="BI105" s="33">
        <v>0</v>
      </c>
      <c r="BJ105" s="33"/>
      <c r="BK105" s="33"/>
      <c r="BL105" s="32"/>
      <c r="BM105" s="33"/>
      <c r="BN105" s="30"/>
      <c r="BO105" s="24">
        <v>66576</v>
      </c>
      <c r="BP105" s="24">
        <v>0</v>
      </c>
      <c r="BQ105" s="30"/>
      <c r="BR105" s="30"/>
      <c r="BS105" s="32"/>
      <c r="BT105" s="33"/>
      <c r="BU105" s="24"/>
      <c r="BV105" s="24"/>
      <c r="BW105" s="24"/>
      <c r="BX105" s="32"/>
      <c r="BY105" s="24">
        <f t="shared" si="76"/>
        <v>110960</v>
      </c>
      <c r="BZ105" s="24">
        <f t="shared" si="80"/>
        <v>0</v>
      </c>
      <c r="CA105" s="24">
        <f t="shared" si="77"/>
        <v>0</v>
      </c>
      <c r="CB105" s="24">
        <f t="shared" si="26"/>
        <v>0</v>
      </c>
      <c r="CC105" s="24"/>
      <c r="CD105" s="24">
        <f t="shared" si="78"/>
        <v>147420.20234000002</v>
      </c>
      <c r="CE105" s="33">
        <f t="shared" si="79"/>
        <v>0</v>
      </c>
      <c r="CF105" s="24"/>
      <c r="CG105" s="42" t="s">
        <v>268</v>
      </c>
      <c r="CH105" s="42">
        <v>66576</v>
      </c>
      <c r="CI105" s="33"/>
      <c r="CJ105" s="4"/>
      <c r="CK105" s="43"/>
      <c r="CL105" s="26"/>
      <c r="CM105" s="19"/>
      <c r="CN105" s="45"/>
      <c r="CO105" s="46"/>
      <c r="CP105" s="46"/>
    </row>
    <row r="106" spans="1:94" s="47" customFormat="1" ht="171.75" hidden="1" customHeight="1" x14ac:dyDescent="0.85">
      <c r="A106" s="1"/>
      <c r="B106" s="1">
        <f t="shared" si="81"/>
        <v>80</v>
      </c>
      <c r="C106" s="111" t="s">
        <v>81</v>
      </c>
      <c r="D106" s="24">
        <v>50643.269809999998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>
        <v>0</v>
      </c>
      <c r="T106" s="33"/>
      <c r="U106" s="33"/>
      <c r="V106" s="33"/>
      <c r="W106" s="33"/>
      <c r="X106" s="33">
        <v>0</v>
      </c>
      <c r="Y106" s="33">
        <v>0</v>
      </c>
      <c r="Z106" s="33"/>
      <c r="AA106" s="33"/>
      <c r="AB106" s="33"/>
      <c r="AC106" s="33"/>
      <c r="AD106" s="33">
        <v>0</v>
      </c>
      <c r="AE106" s="33">
        <v>0</v>
      </c>
      <c r="AF106" s="33"/>
      <c r="AG106" s="33"/>
      <c r="AH106" s="33"/>
      <c r="AI106" s="33"/>
      <c r="AJ106" s="33">
        <v>24041</v>
      </c>
      <c r="AK106" s="33">
        <v>0</v>
      </c>
      <c r="AL106" s="33"/>
      <c r="AM106" s="33"/>
      <c r="AN106" s="32"/>
      <c r="AO106" s="33"/>
      <c r="AP106" s="33">
        <v>12000</v>
      </c>
      <c r="AQ106" s="33">
        <v>0</v>
      </c>
      <c r="AR106" s="33"/>
      <c r="AS106" s="33"/>
      <c r="AT106" s="32"/>
      <c r="AU106" s="33"/>
      <c r="AV106" s="33">
        <v>12000</v>
      </c>
      <c r="AW106" s="33">
        <v>0</v>
      </c>
      <c r="AX106" s="33"/>
      <c r="AY106" s="33"/>
      <c r="AZ106" s="32"/>
      <c r="BA106" s="33"/>
      <c r="BB106" s="33">
        <v>15000</v>
      </c>
      <c r="BC106" s="33">
        <v>0</v>
      </c>
      <c r="BD106" s="33"/>
      <c r="BE106" s="33"/>
      <c r="BF106" s="32"/>
      <c r="BG106" s="33"/>
      <c r="BH106" s="33">
        <v>17094</v>
      </c>
      <c r="BI106" s="33">
        <v>0</v>
      </c>
      <c r="BJ106" s="33"/>
      <c r="BK106" s="33"/>
      <c r="BL106" s="32"/>
      <c r="BM106" s="33"/>
      <c r="BN106" s="30"/>
      <c r="BO106" s="24">
        <v>120201</v>
      </c>
      <c r="BP106" s="24">
        <v>0</v>
      </c>
      <c r="BQ106" s="30"/>
      <c r="BR106" s="30"/>
      <c r="BS106" s="32"/>
      <c r="BT106" s="33"/>
      <c r="BU106" s="24"/>
      <c r="BV106" s="24"/>
      <c r="BW106" s="24"/>
      <c r="BX106" s="32"/>
      <c r="BY106" s="24">
        <f t="shared" si="76"/>
        <v>200336</v>
      </c>
      <c r="BZ106" s="24">
        <f t="shared" si="80"/>
        <v>0</v>
      </c>
      <c r="CA106" s="24">
        <f t="shared" si="77"/>
        <v>0</v>
      </c>
      <c r="CB106" s="24">
        <f t="shared" si="26"/>
        <v>0</v>
      </c>
      <c r="CC106" s="24"/>
      <c r="CD106" s="24">
        <f t="shared" si="78"/>
        <v>250979.26981</v>
      </c>
      <c r="CE106" s="33">
        <f t="shared" si="79"/>
        <v>0</v>
      </c>
      <c r="CF106" s="24"/>
      <c r="CG106" s="42" t="s">
        <v>268</v>
      </c>
      <c r="CH106" s="42">
        <v>120201</v>
      </c>
      <c r="CI106" s="33"/>
      <c r="CJ106" s="4"/>
      <c r="CK106" s="43"/>
      <c r="CL106" s="26"/>
      <c r="CM106" s="19"/>
      <c r="CN106" s="45"/>
      <c r="CO106" s="46"/>
      <c r="CP106" s="46"/>
    </row>
    <row r="107" spans="1:94" s="47" customFormat="1" ht="218.25" customHeight="1" x14ac:dyDescent="0.85">
      <c r="A107" s="1"/>
      <c r="B107" s="1">
        <f t="shared" si="81"/>
        <v>81</v>
      </c>
      <c r="C107" s="111" t="s">
        <v>82</v>
      </c>
      <c r="D107" s="24">
        <v>36786.4139</v>
      </c>
      <c r="E107" s="33">
        <v>5493.6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3">
        <v>0</v>
      </c>
      <c r="N107" s="33">
        <v>0</v>
      </c>
      <c r="O107" s="33">
        <v>0</v>
      </c>
      <c r="P107" s="33">
        <v>0</v>
      </c>
      <c r="Q107" s="33">
        <v>0</v>
      </c>
      <c r="R107" s="33">
        <v>0</v>
      </c>
      <c r="S107" s="33">
        <v>12818.4</v>
      </c>
      <c r="T107" s="33">
        <v>0</v>
      </c>
      <c r="U107" s="33">
        <v>0</v>
      </c>
      <c r="V107" s="33">
        <v>0</v>
      </c>
      <c r="W107" s="33">
        <v>0</v>
      </c>
      <c r="X107" s="33">
        <v>12508.6</v>
      </c>
      <c r="Y107" s="33"/>
      <c r="Z107" s="33"/>
      <c r="AA107" s="33"/>
      <c r="AB107" s="33"/>
      <c r="AC107" s="33"/>
      <c r="AD107" s="33">
        <v>12508.6</v>
      </c>
      <c r="AE107" s="33"/>
      <c r="AF107" s="33"/>
      <c r="AG107" s="33"/>
      <c r="AH107" s="33"/>
      <c r="AI107" s="33"/>
      <c r="AJ107" s="33">
        <v>12508.6</v>
      </c>
      <c r="AK107" s="33"/>
      <c r="AL107" s="33"/>
      <c r="AM107" s="33"/>
      <c r="AN107" s="32"/>
      <c r="AO107" s="33"/>
      <c r="AP107" s="33">
        <v>12508.6</v>
      </c>
      <c r="AQ107" s="33"/>
      <c r="AR107" s="33"/>
      <c r="AS107" s="33"/>
      <c r="AT107" s="32"/>
      <c r="AU107" s="33"/>
      <c r="AV107" s="33">
        <v>18762.899999999998</v>
      </c>
      <c r="AW107" s="33"/>
      <c r="AX107" s="33"/>
      <c r="AY107" s="33"/>
      <c r="AZ107" s="32"/>
      <c r="BA107" s="33"/>
      <c r="BB107" s="33">
        <v>18762.899999999998</v>
      </c>
      <c r="BC107" s="33"/>
      <c r="BD107" s="33"/>
      <c r="BE107" s="33"/>
      <c r="BF107" s="32"/>
      <c r="BG107" s="33"/>
      <c r="BH107" s="33">
        <v>18762.899999999998</v>
      </c>
      <c r="BI107" s="33"/>
      <c r="BJ107" s="33"/>
      <c r="BK107" s="33"/>
      <c r="BL107" s="32"/>
      <c r="BM107" s="33"/>
      <c r="BN107" s="30"/>
      <c r="BO107" s="24">
        <v>18762.899999999998</v>
      </c>
      <c r="BP107" s="24"/>
      <c r="BQ107" s="30"/>
      <c r="BR107" s="30"/>
      <c r="BS107" s="32"/>
      <c r="BT107" s="33"/>
      <c r="BU107" s="24"/>
      <c r="BV107" s="24"/>
      <c r="BW107" s="24"/>
      <c r="BX107" s="32"/>
      <c r="BY107" s="24">
        <f t="shared" si="76"/>
        <v>125085.99999999999</v>
      </c>
      <c r="BZ107" s="24">
        <f t="shared" si="80"/>
        <v>0</v>
      </c>
      <c r="CA107" s="24">
        <f t="shared" si="77"/>
        <v>12818.4</v>
      </c>
      <c r="CB107" s="24" t="e">
        <f>CA107/BZ107*100</f>
        <v>#DIV/0!</v>
      </c>
      <c r="CC107" s="24"/>
      <c r="CD107" s="24">
        <f t="shared" si="78"/>
        <v>161872.41389999999</v>
      </c>
      <c r="CE107" s="33">
        <f t="shared" si="79"/>
        <v>18312</v>
      </c>
      <c r="CF107" s="24"/>
      <c r="CG107" s="42"/>
      <c r="CH107" s="42"/>
      <c r="CI107" s="33"/>
      <c r="CJ107" s="4"/>
      <c r="CK107" s="43"/>
      <c r="CL107" s="26"/>
      <c r="CM107" s="19"/>
      <c r="CN107" s="45"/>
      <c r="CO107" s="46"/>
      <c r="CP107" s="46"/>
    </row>
    <row r="108" spans="1:94" s="47" customFormat="1" ht="171.75" hidden="1" customHeight="1" x14ac:dyDescent="0.85">
      <c r="A108" s="1"/>
      <c r="B108" s="1">
        <f t="shared" si="81"/>
        <v>82</v>
      </c>
      <c r="C108" s="111" t="s">
        <v>186</v>
      </c>
      <c r="D108" s="24">
        <v>0</v>
      </c>
      <c r="E108" s="24">
        <v>0</v>
      </c>
      <c r="F108" s="24">
        <v>0</v>
      </c>
      <c r="G108" s="24">
        <v>0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33"/>
      <c r="U108" s="33"/>
      <c r="V108" s="33"/>
      <c r="W108" s="33"/>
      <c r="X108" s="33">
        <v>0</v>
      </c>
      <c r="Y108" s="33">
        <v>0</v>
      </c>
      <c r="Z108" s="33"/>
      <c r="AA108" s="33"/>
      <c r="AB108" s="33"/>
      <c r="AC108" s="33"/>
      <c r="AD108" s="33">
        <v>0</v>
      </c>
      <c r="AE108" s="33"/>
      <c r="AF108" s="33"/>
      <c r="AG108" s="33"/>
      <c r="AH108" s="33"/>
      <c r="AI108" s="33"/>
      <c r="AJ108" s="33">
        <v>36010</v>
      </c>
      <c r="AK108" s="33"/>
      <c r="AL108" s="33"/>
      <c r="AM108" s="33"/>
      <c r="AN108" s="32"/>
      <c r="AO108" s="33"/>
      <c r="AP108" s="33">
        <v>20000</v>
      </c>
      <c r="AQ108" s="33"/>
      <c r="AR108" s="33"/>
      <c r="AS108" s="33"/>
      <c r="AT108" s="32"/>
      <c r="AU108" s="33"/>
      <c r="AV108" s="33">
        <v>20000</v>
      </c>
      <c r="AW108" s="33"/>
      <c r="AX108" s="33"/>
      <c r="AY108" s="33"/>
      <c r="AZ108" s="32"/>
      <c r="BA108" s="33"/>
      <c r="BB108" s="33">
        <v>20000</v>
      </c>
      <c r="BC108" s="33"/>
      <c r="BD108" s="33"/>
      <c r="BE108" s="33"/>
      <c r="BF108" s="32"/>
      <c r="BG108" s="33"/>
      <c r="BH108" s="33">
        <v>24022</v>
      </c>
      <c r="BI108" s="33"/>
      <c r="BJ108" s="33"/>
      <c r="BK108" s="33"/>
      <c r="BL108" s="32"/>
      <c r="BM108" s="33"/>
      <c r="BN108" s="30"/>
      <c r="BO108" s="24">
        <v>185048</v>
      </c>
      <c r="BP108" s="24"/>
      <c r="BQ108" s="30"/>
      <c r="BR108" s="30"/>
      <c r="BS108" s="32"/>
      <c r="BT108" s="33"/>
      <c r="BU108" s="24"/>
      <c r="BV108" s="24"/>
      <c r="BW108" s="24"/>
      <c r="BX108" s="32"/>
      <c r="BY108" s="24">
        <f t="shared" ref="BY108:BY139" si="82">F108+L108+R108+X108+AD108+AJ108+AP108+AV108+BB108+BH108+BO108</f>
        <v>305080</v>
      </c>
      <c r="BZ108" s="24">
        <f t="shared" si="80"/>
        <v>0</v>
      </c>
      <c r="CA108" s="24">
        <f t="shared" ref="CA108:CA139" si="83">G108+M108+S108+Y108+AE108+AK108+AQ108+AW108+BC108+BI108+BP108</f>
        <v>0</v>
      </c>
      <c r="CB108" s="24">
        <f t="shared" si="26"/>
        <v>0</v>
      </c>
      <c r="CC108" s="24"/>
      <c r="CD108" s="24">
        <f t="shared" ref="CD108:CD139" si="84">D108+BY108</f>
        <v>305080</v>
      </c>
      <c r="CE108" s="33">
        <f t="shared" ref="CE108:CE139" si="85">E108+CA108</f>
        <v>0</v>
      </c>
      <c r="CF108" s="24"/>
      <c r="CG108" s="42" t="s">
        <v>268</v>
      </c>
      <c r="CH108" s="42">
        <v>185048</v>
      </c>
      <c r="CI108" s="33"/>
      <c r="CJ108" s="4"/>
      <c r="CK108" s="43"/>
      <c r="CL108" s="26"/>
      <c r="CM108" s="19"/>
      <c r="CN108" s="45"/>
      <c r="CO108" s="46"/>
      <c r="CP108" s="46"/>
    </row>
    <row r="109" spans="1:94" s="47" customFormat="1" ht="156.75" hidden="1" customHeight="1" x14ac:dyDescent="0.85">
      <c r="A109" s="1"/>
      <c r="B109" s="1">
        <f t="shared" si="81"/>
        <v>83</v>
      </c>
      <c r="C109" s="111" t="s">
        <v>187</v>
      </c>
      <c r="D109" s="24">
        <v>0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  <c r="S109" s="24">
        <v>0</v>
      </c>
      <c r="T109" s="33"/>
      <c r="U109" s="33"/>
      <c r="V109" s="33"/>
      <c r="W109" s="33"/>
      <c r="X109" s="33">
        <v>0</v>
      </c>
      <c r="Y109" s="33">
        <v>0</v>
      </c>
      <c r="Z109" s="33"/>
      <c r="AA109" s="33"/>
      <c r="AB109" s="33"/>
      <c r="AC109" s="33"/>
      <c r="AD109" s="33">
        <v>0</v>
      </c>
      <c r="AE109" s="33"/>
      <c r="AF109" s="33"/>
      <c r="AG109" s="33"/>
      <c r="AH109" s="33"/>
      <c r="AI109" s="33"/>
      <c r="AJ109" s="33">
        <v>36010</v>
      </c>
      <c r="AK109" s="33"/>
      <c r="AL109" s="33"/>
      <c r="AM109" s="33"/>
      <c r="AN109" s="32"/>
      <c r="AO109" s="33"/>
      <c r="AP109" s="33">
        <v>20000</v>
      </c>
      <c r="AQ109" s="33"/>
      <c r="AR109" s="33"/>
      <c r="AS109" s="33"/>
      <c r="AT109" s="32"/>
      <c r="AU109" s="33"/>
      <c r="AV109" s="33">
        <v>20000</v>
      </c>
      <c r="AW109" s="33"/>
      <c r="AX109" s="33"/>
      <c r="AY109" s="33"/>
      <c r="AZ109" s="32"/>
      <c r="BA109" s="33"/>
      <c r="BB109" s="33">
        <v>20000</v>
      </c>
      <c r="BC109" s="33"/>
      <c r="BD109" s="33"/>
      <c r="BE109" s="33"/>
      <c r="BF109" s="32"/>
      <c r="BG109" s="33"/>
      <c r="BH109" s="33">
        <v>24022</v>
      </c>
      <c r="BI109" s="33"/>
      <c r="BJ109" s="33"/>
      <c r="BK109" s="33"/>
      <c r="BL109" s="32"/>
      <c r="BM109" s="33"/>
      <c r="BN109" s="30"/>
      <c r="BO109" s="24">
        <v>185048</v>
      </c>
      <c r="BP109" s="24"/>
      <c r="BQ109" s="30"/>
      <c r="BR109" s="30"/>
      <c r="BS109" s="32"/>
      <c r="BT109" s="33"/>
      <c r="BU109" s="24"/>
      <c r="BV109" s="24"/>
      <c r="BW109" s="24"/>
      <c r="BX109" s="32"/>
      <c r="BY109" s="24">
        <f t="shared" si="82"/>
        <v>305080</v>
      </c>
      <c r="BZ109" s="24">
        <f t="shared" si="80"/>
        <v>0</v>
      </c>
      <c r="CA109" s="24">
        <f t="shared" si="83"/>
        <v>0</v>
      </c>
      <c r="CB109" s="24">
        <f t="shared" si="26"/>
        <v>0</v>
      </c>
      <c r="CC109" s="24"/>
      <c r="CD109" s="24">
        <f t="shared" si="84"/>
        <v>305080</v>
      </c>
      <c r="CE109" s="33">
        <f t="shared" si="85"/>
        <v>0</v>
      </c>
      <c r="CF109" s="24"/>
      <c r="CG109" s="42" t="s">
        <v>268</v>
      </c>
      <c r="CH109" s="42">
        <v>185048</v>
      </c>
      <c r="CI109" s="33"/>
      <c r="CJ109" s="4"/>
      <c r="CK109" s="43"/>
      <c r="CL109" s="26"/>
      <c r="CM109" s="19"/>
      <c r="CN109" s="45"/>
      <c r="CO109" s="46"/>
      <c r="CP109" s="46"/>
    </row>
    <row r="110" spans="1:94" s="47" customFormat="1" ht="218.25" customHeight="1" x14ac:dyDescent="0.85">
      <c r="A110" s="1"/>
      <c r="B110" s="1">
        <f t="shared" si="81"/>
        <v>84</v>
      </c>
      <c r="C110" s="111" t="s">
        <v>83</v>
      </c>
      <c r="D110" s="24">
        <v>66592.586320000002</v>
      </c>
      <c r="E110" s="33">
        <v>6042.84</v>
      </c>
      <c r="F110" s="33">
        <v>0</v>
      </c>
      <c r="G110" s="33">
        <v>0</v>
      </c>
      <c r="H110" s="33"/>
      <c r="I110" s="33"/>
      <c r="J110" s="33"/>
      <c r="K110" s="33"/>
      <c r="L110" s="33">
        <v>0</v>
      </c>
      <c r="M110" s="33">
        <v>0</v>
      </c>
      <c r="N110" s="33"/>
      <c r="O110" s="33"/>
      <c r="P110" s="33"/>
      <c r="Q110" s="33"/>
      <c r="R110" s="33">
        <v>17050.100000000002</v>
      </c>
      <c r="S110" s="33">
        <v>14099.96</v>
      </c>
      <c r="T110" s="33"/>
      <c r="U110" s="33"/>
      <c r="V110" s="33"/>
      <c r="W110" s="33"/>
      <c r="X110" s="33">
        <v>34100.200000000004</v>
      </c>
      <c r="Y110" s="33"/>
      <c r="Z110" s="33"/>
      <c r="AA110" s="33"/>
      <c r="AB110" s="33"/>
      <c r="AC110" s="33"/>
      <c r="AD110" s="33">
        <v>34100.200000000004</v>
      </c>
      <c r="AE110" s="33"/>
      <c r="AF110" s="33"/>
      <c r="AG110" s="33"/>
      <c r="AH110" s="33"/>
      <c r="AI110" s="33"/>
      <c r="AJ110" s="33">
        <v>34100.200000000004</v>
      </c>
      <c r="AK110" s="33"/>
      <c r="AL110" s="33"/>
      <c r="AM110" s="33"/>
      <c r="AN110" s="32"/>
      <c r="AO110" s="33"/>
      <c r="AP110" s="33">
        <v>17050.100000000002</v>
      </c>
      <c r="AQ110" s="33"/>
      <c r="AR110" s="33"/>
      <c r="AS110" s="33"/>
      <c r="AT110" s="32"/>
      <c r="AU110" s="33"/>
      <c r="AV110" s="33">
        <v>17050.100000000002</v>
      </c>
      <c r="AW110" s="33"/>
      <c r="AX110" s="33"/>
      <c r="AY110" s="33"/>
      <c r="AZ110" s="32"/>
      <c r="BA110" s="33"/>
      <c r="BB110" s="33">
        <v>17050.100000000002</v>
      </c>
      <c r="BC110" s="33"/>
      <c r="BD110" s="33"/>
      <c r="BE110" s="33"/>
      <c r="BF110" s="32"/>
      <c r="BG110" s="33"/>
      <c r="BH110" s="33">
        <v>0</v>
      </c>
      <c r="BI110" s="33"/>
      <c r="BJ110" s="33"/>
      <c r="BK110" s="33"/>
      <c r="BL110" s="32"/>
      <c r="BM110" s="33"/>
      <c r="BN110" s="30"/>
      <c r="BO110" s="24">
        <v>0</v>
      </c>
      <c r="BP110" s="24"/>
      <c r="BQ110" s="30"/>
      <c r="BR110" s="30"/>
      <c r="BS110" s="32"/>
      <c r="BT110" s="33"/>
      <c r="BU110" s="24"/>
      <c r="BV110" s="24"/>
      <c r="BW110" s="24"/>
      <c r="BX110" s="32"/>
      <c r="BY110" s="24">
        <f t="shared" si="82"/>
        <v>170501.00000000003</v>
      </c>
      <c r="BZ110" s="24">
        <f t="shared" si="80"/>
        <v>17050.100000000002</v>
      </c>
      <c r="CA110" s="24">
        <f t="shared" si="83"/>
        <v>14099.96</v>
      </c>
      <c r="CB110" s="24">
        <f>CA110/BZ110*100</f>
        <v>82.697227582242903</v>
      </c>
      <c r="CC110" s="24"/>
      <c r="CD110" s="24">
        <f t="shared" si="84"/>
        <v>237093.58632000003</v>
      </c>
      <c r="CE110" s="33">
        <f t="shared" si="85"/>
        <v>20142.8</v>
      </c>
      <c r="CF110" s="24"/>
      <c r="CG110" s="42"/>
      <c r="CH110" s="42"/>
      <c r="CI110" s="33"/>
      <c r="CJ110" s="4"/>
      <c r="CK110" s="43"/>
      <c r="CL110" s="26"/>
      <c r="CM110" s="19"/>
      <c r="CN110" s="45"/>
      <c r="CO110" s="46"/>
      <c r="CP110" s="46"/>
    </row>
    <row r="111" spans="1:94" s="47" customFormat="1" ht="153" customHeight="1" x14ac:dyDescent="0.85">
      <c r="A111" s="1"/>
      <c r="B111" s="1">
        <f t="shared" si="81"/>
        <v>85</v>
      </c>
      <c r="C111" s="111" t="s">
        <v>84</v>
      </c>
      <c r="D111" s="24">
        <v>38763.07187</v>
      </c>
      <c r="E111" s="33">
        <v>9529.6299999999992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3">
        <v>11995.77</v>
      </c>
      <c r="N111" s="33"/>
      <c r="O111" s="33"/>
      <c r="P111" s="33"/>
      <c r="Q111" s="33"/>
      <c r="R111" s="33">
        <v>18667.95</v>
      </c>
      <c r="S111" s="33">
        <v>10240.040000000001</v>
      </c>
      <c r="T111" s="33"/>
      <c r="U111" s="33"/>
      <c r="V111" s="33"/>
      <c r="W111" s="33"/>
      <c r="X111" s="33">
        <v>31113.25</v>
      </c>
      <c r="Y111" s="33"/>
      <c r="Z111" s="33"/>
      <c r="AA111" s="33"/>
      <c r="AB111" s="33"/>
      <c r="AC111" s="33"/>
      <c r="AD111" s="33">
        <v>31113.25</v>
      </c>
      <c r="AE111" s="33"/>
      <c r="AF111" s="33"/>
      <c r="AG111" s="33"/>
      <c r="AH111" s="33"/>
      <c r="AI111" s="33"/>
      <c r="AJ111" s="33">
        <v>43558.549999999996</v>
      </c>
      <c r="AK111" s="33"/>
      <c r="AL111" s="33"/>
      <c r="AM111" s="33"/>
      <c r="AN111" s="32"/>
      <c r="AO111" s="33"/>
      <c r="AP111" s="33">
        <v>0</v>
      </c>
      <c r="AQ111" s="33"/>
      <c r="AR111" s="33"/>
      <c r="AS111" s="33"/>
      <c r="AT111" s="32"/>
      <c r="AU111" s="33"/>
      <c r="AV111" s="33">
        <v>0</v>
      </c>
      <c r="AW111" s="33"/>
      <c r="AX111" s="33"/>
      <c r="AY111" s="33"/>
      <c r="AZ111" s="32"/>
      <c r="BA111" s="33"/>
      <c r="BB111" s="33">
        <v>0</v>
      </c>
      <c r="BC111" s="33"/>
      <c r="BD111" s="33"/>
      <c r="BE111" s="33"/>
      <c r="BF111" s="32"/>
      <c r="BG111" s="33"/>
      <c r="BH111" s="33">
        <v>0</v>
      </c>
      <c r="BI111" s="33"/>
      <c r="BJ111" s="33"/>
      <c r="BK111" s="33"/>
      <c r="BL111" s="32"/>
      <c r="BM111" s="33"/>
      <c r="BN111" s="30"/>
      <c r="BO111" s="24">
        <v>0</v>
      </c>
      <c r="BP111" s="24"/>
      <c r="BQ111" s="30"/>
      <c r="BR111" s="30"/>
      <c r="BS111" s="32"/>
      <c r="BT111" s="33"/>
      <c r="BU111" s="24"/>
      <c r="BV111" s="24"/>
      <c r="BW111" s="24"/>
      <c r="BX111" s="32"/>
      <c r="BY111" s="24">
        <f t="shared" si="82"/>
        <v>124453</v>
      </c>
      <c r="BZ111" s="24">
        <f t="shared" si="80"/>
        <v>18667.95</v>
      </c>
      <c r="CA111" s="24">
        <f t="shared" si="83"/>
        <v>22235.81</v>
      </c>
      <c r="CB111" s="24">
        <f>CA111/BZ111*100</f>
        <v>119.11222174904049</v>
      </c>
      <c r="CC111" s="24"/>
      <c r="CD111" s="24">
        <f t="shared" si="84"/>
        <v>163216.07186999999</v>
      </c>
      <c r="CE111" s="33">
        <f t="shared" si="85"/>
        <v>31765.440000000002</v>
      </c>
      <c r="CF111" s="24"/>
      <c r="CG111" s="42"/>
      <c r="CH111" s="42"/>
      <c r="CI111" s="33"/>
      <c r="CJ111" s="4"/>
      <c r="CK111" s="43"/>
      <c r="CL111" s="26"/>
      <c r="CM111" s="19"/>
      <c r="CN111" s="45"/>
      <c r="CO111" s="46"/>
      <c r="CP111" s="46"/>
    </row>
    <row r="112" spans="1:94" s="47" customFormat="1" ht="229.5" hidden="1" customHeight="1" x14ac:dyDescent="0.85">
      <c r="A112" s="1"/>
      <c r="B112" s="1">
        <f t="shared" si="81"/>
        <v>86</v>
      </c>
      <c r="C112" s="111" t="s">
        <v>188</v>
      </c>
      <c r="D112" s="24">
        <v>68156.620819999996</v>
      </c>
      <c r="E112" s="33">
        <v>0</v>
      </c>
      <c r="F112" s="33">
        <v>0</v>
      </c>
      <c r="G112" s="33">
        <v>0</v>
      </c>
      <c r="H112" s="33">
        <v>0</v>
      </c>
      <c r="I112" s="33">
        <v>0</v>
      </c>
      <c r="J112" s="33">
        <v>0</v>
      </c>
      <c r="K112" s="33">
        <v>0</v>
      </c>
      <c r="L112" s="33">
        <v>0</v>
      </c>
      <c r="M112" s="33">
        <v>0</v>
      </c>
      <c r="N112" s="33">
        <v>0</v>
      </c>
      <c r="O112" s="33">
        <v>0</v>
      </c>
      <c r="P112" s="33">
        <v>0</v>
      </c>
      <c r="Q112" s="33">
        <v>0</v>
      </c>
      <c r="R112" s="33">
        <v>0</v>
      </c>
      <c r="S112" s="33">
        <v>0</v>
      </c>
      <c r="T112" s="33">
        <v>0</v>
      </c>
      <c r="U112" s="33">
        <v>0</v>
      </c>
      <c r="V112" s="33">
        <v>0</v>
      </c>
      <c r="W112" s="33">
        <v>0</v>
      </c>
      <c r="X112" s="33">
        <v>0</v>
      </c>
      <c r="Y112" s="33">
        <v>0</v>
      </c>
      <c r="Z112" s="33">
        <v>0</v>
      </c>
      <c r="AA112" s="33">
        <v>0</v>
      </c>
      <c r="AB112" s="33">
        <v>0</v>
      </c>
      <c r="AC112" s="33">
        <v>0</v>
      </c>
      <c r="AD112" s="33">
        <v>0</v>
      </c>
      <c r="AE112" s="33">
        <v>0</v>
      </c>
      <c r="AF112" s="33">
        <v>0</v>
      </c>
      <c r="AG112" s="33">
        <v>0</v>
      </c>
      <c r="AH112" s="33">
        <v>0</v>
      </c>
      <c r="AI112" s="33">
        <v>0</v>
      </c>
      <c r="AJ112" s="33">
        <v>0</v>
      </c>
      <c r="AK112" s="33">
        <v>0</v>
      </c>
      <c r="AL112" s="33">
        <v>0</v>
      </c>
      <c r="AM112" s="33">
        <v>0</v>
      </c>
      <c r="AN112" s="33">
        <v>0</v>
      </c>
      <c r="AO112" s="33">
        <v>0</v>
      </c>
      <c r="AP112" s="33">
        <v>0</v>
      </c>
      <c r="AQ112" s="33">
        <v>0</v>
      </c>
      <c r="AR112" s="33">
        <v>0</v>
      </c>
      <c r="AS112" s="33">
        <v>0</v>
      </c>
      <c r="AT112" s="33">
        <v>0</v>
      </c>
      <c r="AU112" s="33">
        <v>0</v>
      </c>
      <c r="AV112" s="33">
        <v>0</v>
      </c>
      <c r="AW112" s="33">
        <v>0</v>
      </c>
      <c r="AX112" s="33">
        <v>0</v>
      </c>
      <c r="AY112" s="33">
        <v>0</v>
      </c>
      <c r="AZ112" s="33">
        <v>0</v>
      </c>
      <c r="BA112" s="33">
        <v>0</v>
      </c>
      <c r="BB112" s="33">
        <v>0</v>
      </c>
      <c r="BC112" s="33">
        <v>0</v>
      </c>
      <c r="BD112" s="33">
        <v>0</v>
      </c>
      <c r="BE112" s="33">
        <v>0</v>
      </c>
      <c r="BF112" s="33">
        <v>0</v>
      </c>
      <c r="BG112" s="33">
        <v>0</v>
      </c>
      <c r="BH112" s="33">
        <v>0</v>
      </c>
      <c r="BI112" s="33">
        <v>0</v>
      </c>
      <c r="BJ112" s="33"/>
      <c r="BK112" s="33"/>
      <c r="BL112" s="32"/>
      <c r="BM112" s="33"/>
      <c r="BN112" s="30"/>
      <c r="BO112" s="24">
        <v>89124</v>
      </c>
      <c r="BP112" s="24"/>
      <c r="BQ112" s="30"/>
      <c r="BR112" s="30"/>
      <c r="BS112" s="32"/>
      <c r="BT112" s="33"/>
      <c r="BU112" s="24"/>
      <c r="BV112" s="24"/>
      <c r="BW112" s="24"/>
      <c r="BX112" s="32"/>
      <c r="BY112" s="24">
        <f t="shared" si="82"/>
        <v>89124</v>
      </c>
      <c r="BZ112" s="24">
        <f t="shared" si="80"/>
        <v>0</v>
      </c>
      <c r="CA112" s="24">
        <f t="shared" si="83"/>
        <v>0</v>
      </c>
      <c r="CB112" s="24">
        <f t="shared" si="26"/>
        <v>0</v>
      </c>
      <c r="CC112" s="24"/>
      <c r="CD112" s="24">
        <f t="shared" si="84"/>
        <v>157280.62082000001</v>
      </c>
      <c r="CE112" s="33">
        <f t="shared" si="85"/>
        <v>0</v>
      </c>
      <c r="CF112" s="24"/>
      <c r="CG112" s="42" t="s">
        <v>268</v>
      </c>
      <c r="CH112" s="42">
        <v>89124</v>
      </c>
      <c r="CI112" s="33"/>
      <c r="CJ112" s="4"/>
      <c r="CK112" s="43"/>
      <c r="CL112" s="26"/>
      <c r="CM112" s="19"/>
      <c r="CN112" s="45"/>
      <c r="CO112" s="46"/>
      <c r="CP112" s="46"/>
    </row>
    <row r="113" spans="1:94" s="47" customFormat="1" ht="225.75" hidden="1" customHeight="1" x14ac:dyDescent="0.85">
      <c r="A113" s="1"/>
      <c r="B113" s="1">
        <f t="shared" si="81"/>
        <v>87</v>
      </c>
      <c r="C113" s="111" t="s">
        <v>189</v>
      </c>
      <c r="D113" s="24">
        <v>30463.85412</v>
      </c>
      <c r="E113" s="33">
        <v>0</v>
      </c>
      <c r="F113" s="33">
        <v>0</v>
      </c>
      <c r="G113" s="33">
        <v>0</v>
      </c>
      <c r="H113" s="33"/>
      <c r="I113" s="33"/>
      <c r="J113" s="33"/>
      <c r="K113" s="33"/>
      <c r="L113" s="33">
        <v>0</v>
      </c>
      <c r="M113" s="33">
        <v>0</v>
      </c>
      <c r="N113" s="33"/>
      <c r="O113" s="33"/>
      <c r="P113" s="33"/>
      <c r="Q113" s="33"/>
      <c r="R113" s="33">
        <v>0</v>
      </c>
      <c r="S113" s="33">
        <v>0</v>
      </c>
      <c r="T113" s="33"/>
      <c r="U113" s="33"/>
      <c r="V113" s="33"/>
      <c r="W113" s="33"/>
      <c r="X113" s="33">
        <v>0</v>
      </c>
      <c r="Y113" s="33">
        <v>0</v>
      </c>
      <c r="Z113" s="33"/>
      <c r="AA113" s="33"/>
      <c r="AB113" s="33"/>
      <c r="AC113" s="33"/>
      <c r="AD113" s="33">
        <v>26182</v>
      </c>
      <c r="AE113" s="33">
        <v>0</v>
      </c>
      <c r="AF113" s="33"/>
      <c r="AG113" s="33"/>
      <c r="AH113" s="33"/>
      <c r="AI113" s="33"/>
      <c r="AJ113" s="33">
        <v>12000</v>
      </c>
      <c r="AK113" s="33">
        <v>0</v>
      </c>
      <c r="AL113" s="33"/>
      <c r="AM113" s="33"/>
      <c r="AN113" s="32"/>
      <c r="AO113" s="33"/>
      <c r="AP113" s="33">
        <v>12000</v>
      </c>
      <c r="AQ113" s="33"/>
      <c r="AR113" s="33"/>
      <c r="AS113" s="33"/>
      <c r="AT113" s="32"/>
      <c r="AU113" s="33"/>
      <c r="AV113" s="33">
        <v>15000</v>
      </c>
      <c r="AW113" s="33"/>
      <c r="AX113" s="33"/>
      <c r="AY113" s="33"/>
      <c r="AZ113" s="32"/>
      <c r="BA113" s="33"/>
      <c r="BB113" s="33">
        <v>10000</v>
      </c>
      <c r="BC113" s="33"/>
      <c r="BD113" s="33"/>
      <c r="BE113" s="33"/>
      <c r="BF113" s="32"/>
      <c r="BG113" s="33"/>
      <c r="BH113" s="33">
        <v>12089</v>
      </c>
      <c r="BI113" s="33"/>
      <c r="BJ113" s="33"/>
      <c r="BK113" s="33"/>
      <c r="BL113" s="32"/>
      <c r="BM113" s="33"/>
      <c r="BN113" s="30"/>
      <c r="BO113" s="24">
        <v>58182</v>
      </c>
      <c r="BP113" s="24"/>
      <c r="BQ113" s="30"/>
      <c r="BR113" s="30"/>
      <c r="BS113" s="32"/>
      <c r="BT113" s="33"/>
      <c r="BU113" s="24"/>
      <c r="BV113" s="24"/>
      <c r="BW113" s="24"/>
      <c r="BX113" s="32"/>
      <c r="BY113" s="24">
        <f t="shared" si="82"/>
        <v>145453</v>
      </c>
      <c r="BZ113" s="24">
        <f t="shared" si="80"/>
        <v>0</v>
      </c>
      <c r="CA113" s="24">
        <f t="shared" si="83"/>
        <v>0</v>
      </c>
      <c r="CB113" s="24">
        <f t="shared" si="26"/>
        <v>0</v>
      </c>
      <c r="CC113" s="24"/>
      <c r="CD113" s="24">
        <f t="shared" si="84"/>
        <v>175916.85412</v>
      </c>
      <c r="CE113" s="33">
        <f t="shared" si="85"/>
        <v>0</v>
      </c>
      <c r="CF113" s="24"/>
      <c r="CG113" s="42" t="s">
        <v>268</v>
      </c>
      <c r="CH113" s="42">
        <v>58182</v>
      </c>
      <c r="CI113" s="33"/>
      <c r="CJ113" s="4"/>
      <c r="CK113" s="43"/>
      <c r="CL113" s="26"/>
      <c r="CM113" s="19"/>
      <c r="CN113" s="45"/>
      <c r="CO113" s="46"/>
      <c r="CP113" s="46"/>
    </row>
    <row r="114" spans="1:94" s="47" customFormat="1" ht="171.75" hidden="1" customHeight="1" x14ac:dyDescent="0.85">
      <c r="A114" s="1"/>
      <c r="B114" s="1">
        <f t="shared" si="81"/>
        <v>88</v>
      </c>
      <c r="C114" s="111" t="s">
        <v>85</v>
      </c>
      <c r="D114" s="24">
        <v>58209.096299999997</v>
      </c>
      <c r="E114" s="33">
        <v>4442.33</v>
      </c>
      <c r="F114" s="33">
        <v>0</v>
      </c>
      <c r="G114" s="33">
        <v>0</v>
      </c>
      <c r="H114" s="33"/>
      <c r="I114" s="33"/>
      <c r="J114" s="33"/>
      <c r="K114" s="33"/>
      <c r="L114" s="33">
        <v>0</v>
      </c>
      <c r="M114" s="33">
        <v>10365.441999999999</v>
      </c>
      <c r="N114" s="33"/>
      <c r="O114" s="33"/>
      <c r="P114" s="33"/>
      <c r="Q114" s="33"/>
      <c r="R114" s="33">
        <v>0</v>
      </c>
      <c r="S114" s="33">
        <v>0</v>
      </c>
      <c r="T114" s="33"/>
      <c r="U114" s="33"/>
      <c r="V114" s="33"/>
      <c r="W114" s="33"/>
      <c r="X114" s="33">
        <v>0</v>
      </c>
      <c r="Y114" s="33">
        <v>0</v>
      </c>
      <c r="Z114" s="33"/>
      <c r="AA114" s="33"/>
      <c r="AB114" s="33"/>
      <c r="AC114" s="33"/>
      <c r="AD114" s="33">
        <v>3281.2000000000003</v>
      </c>
      <c r="AE114" s="33"/>
      <c r="AF114" s="33"/>
      <c r="AG114" s="33"/>
      <c r="AH114" s="33"/>
      <c r="AI114" s="33"/>
      <c r="AJ114" s="33">
        <v>3281.2000000000003</v>
      </c>
      <c r="AK114" s="33"/>
      <c r="AL114" s="33"/>
      <c r="AM114" s="33"/>
      <c r="AN114" s="32"/>
      <c r="AO114" s="33"/>
      <c r="AP114" s="33">
        <v>6562.4000000000005</v>
      </c>
      <c r="AQ114" s="33"/>
      <c r="AR114" s="33"/>
      <c r="AS114" s="33"/>
      <c r="AT114" s="32"/>
      <c r="AU114" s="33"/>
      <c r="AV114" s="33">
        <v>6562.4000000000005</v>
      </c>
      <c r="AW114" s="33"/>
      <c r="AX114" s="33"/>
      <c r="AY114" s="33"/>
      <c r="AZ114" s="32"/>
      <c r="BA114" s="33"/>
      <c r="BB114" s="33">
        <v>6562.4000000000005</v>
      </c>
      <c r="BC114" s="33"/>
      <c r="BD114" s="33"/>
      <c r="BE114" s="33"/>
      <c r="BF114" s="32"/>
      <c r="BG114" s="33"/>
      <c r="BH114" s="33">
        <v>6562.4000000000005</v>
      </c>
      <c r="BI114" s="33"/>
      <c r="BJ114" s="33"/>
      <c r="BK114" s="33"/>
      <c r="BL114" s="32"/>
      <c r="BM114" s="33"/>
      <c r="BN114" s="30"/>
      <c r="BO114" s="24">
        <v>0</v>
      </c>
      <c r="BP114" s="24"/>
      <c r="BQ114" s="30"/>
      <c r="BR114" s="30"/>
      <c r="BS114" s="32"/>
      <c r="BT114" s="33"/>
      <c r="BU114" s="24"/>
      <c r="BV114" s="24"/>
      <c r="BW114" s="24"/>
      <c r="BX114" s="32"/>
      <c r="BY114" s="24">
        <f t="shared" si="82"/>
        <v>32812</v>
      </c>
      <c r="BZ114" s="24">
        <f t="shared" si="80"/>
        <v>0</v>
      </c>
      <c r="CA114" s="24">
        <f t="shared" si="83"/>
        <v>10365.441999999999</v>
      </c>
      <c r="CB114" s="24">
        <f t="shared" si="26"/>
        <v>31.590399853712054</v>
      </c>
      <c r="CC114" s="24"/>
      <c r="CD114" s="24">
        <f t="shared" si="84"/>
        <v>91021.096300000005</v>
      </c>
      <c r="CE114" s="33">
        <f t="shared" si="85"/>
        <v>14807.771999999999</v>
      </c>
      <c r="CF114" s="24"/>
      <c r="CG114" s="42"/>
      <c r="CH114" s="42"/>
      <c r="CI114" s="33"/>
      <c r="CJ114" s="4"/>
      <c r="CK114" s="43"/>
      <c r="CL114" s="26"/>
      <c r="CM114" s="19"/>
      <c r="CN114" s="45"/>
      <c r="CO114" s="46"/>
      <c r="CP114" s="46"/>
    </row>
    <row r="115" spans="1:94" s="47" customFormat="1" ht="216" hidden="1" customHeight="1" x14ac:dyDescent="0.85">
      <c r="A115" s="1"/>
      <c r="B115" s="1">
        <f t="shared" si="81"/>
        <v>89</v>
      </c>
      <c r="C115" s="111" t="s">
        <v>86</v>
      </c>
      <c r="D115" s="24">
        <v>31817.438999999998</v>
      </c>
      <c r="E115" s="33">
        <v>0</v>
      </c>
      <c r="F115" s="33">
        <v>0</v>
      </c>
      <c r="G115" s="33">
        <v>0</v>
      </c>
      <c r="H115" s="33">
        <v>0</v>
      </c>
      <c r="I115" s="33">
        <v>0</v>
      </c>
      <c r="J115" s="33">
        <v>0</v>
      </c>
      <c r="K115" s="33">
        <v>0</v>
      </c>
      <c r="L115" s="33">
        <v>0</v>
      </c>
      <c r="M115" s="33">
        <v>0</v>
      </c>
      <c r="N115" s="33">
        <v>0</v>
      </c>
      <c r="O115" s="33">
        <v>0</v>
      </c>
      <c r="P115" s="33">
        <v>0</v>
      </c>
      <c r="Q115" s="33">
        <v>0</v>
      </c>
      <c r="R115" s="33">
        <v>0</v>
      </c>
      <c r="S115" s="33">
        <v>0</v>
      </c>
      <c r="T115" s="33">
        <v>0</v>
      </c>
      <c r="U115" s="33">
        <v>0</v>
      </c>
      <c r="V115" s="33">
        <v>0</v>
      </c>
      <c r="W115" s="33">
        <v>0</v>
      </c>
      <c r="X115" s="33">
        <v>0</v>
      </c>
      <c r="Y115" s="33">
        <v>0</v>
      </c>
      <c r="Z115" s="33"/>
      <c r="AA115" s="33"/>
      <c r="AB115" s="33"/>
      <c r="AC115" s="33"/>
      <c r="AD115" s="33">
        <v>40000</v>
      </c>
      <c r="AE115" s="33"/>
      <c r="AF115" s="33"/>
      <c r="AG115" s="33"/>
      <c r="AH115" s="33"/>
      <c r="AI115" s="33"/>
      <c r="AJ115" s="33">
        <v>10000</v>
      </c>
      <c r="AK115" s="33"/>
      <c r="AL115" s="33"/>
      <c r="AM115" s="33"/>
      <c r="AN115" s="32"/>
      <c r="AO115" s="33"/>
      <c r="AP115" s="33">
        <v>10000</v>
      </c>
      <c r="AQ115" s="33"/>
      <c r="AR115" s="33"/>
      <c r="AS115" s="33"/>
      <c r="AT115" s="32"/>
      <c r="AU115" s="33"/>
      <c r="AV115" s="33">
        <v>20000</v>
      </c>
      <c r="AW115" s="33"/>
      <c r="AX115" s="33"/>
      <c r="AY115" s="33"/>
      <c r="AZ115" s="32"/>
      <c r="BA115" s="33"/>
      <c r="BB115" s="33">
        <v>25000</v>
      </c>
      <c r="BC115" s="33"/>
      <c r="BD115" s="33"/>
      <c r="BE115" s="33"/>
      <c r="BF115" s="32"/>
      <c r="BG115" s="33"/>
      <c r="BH115" s="33">
        <v>26498</v>
      </c>
      <c r="BI115" s="33"/>
      <c r="BJ115" s="33"/>
      <c r="BK115" s="33"/>
      <c r="BL115" s="32"/>
      <c r="BM115" s="33"/>
      <c r="BN115" s="30"/>
      <c r="BO115" s="24">
        <v>100000</v>
      </c>
      <c r="BP115" s="24"/>
      <c r="BQ115" s="30"/>
      <c r="BR115" s="30"/>
      <c r="BS115" s="32"/>
      <c r="BT115" s="33"/>
      <c r="BU115" s="24"/>
      <c r="BV115" s="24"/>
      <c r="BW115" s="24"/>
      <c r="BX115" s="32"/>
      <c r="BY115" s="24">
        <f t="shared" si="82"/>
        <v>231498</v>
      </c>
      <c r="BZ115" s="24">
        <f t="shared" si="80"/>
        <v>0</v>
      </c>
      <c r="CA115" s="24">
        <f t="shared" si="83"/>
        <v>0</v>
      </c>
      <c r="CB115" s="24">
        <f t="shared" si="26"/>
        <v>0</v>
      </c>
      <c r="CC115" s="24"/>
      <c r="CD115" s="24">
        <f t="shared" si="84"/>
        <v>263315.43900000001</v>
      </c>
      <c r="CE115" s="33">
        <f t="shared" si="85"/>
        <v>0</v>
      </c>
      <c r="CF115" s="24"/>
      <c r="CG115" s="42" t="s">
        <v>268</v>
      </c>
      <c r="CH115" s="42">
        <v>100000</v>
      </c>
      <c r="CI115" s="33"/>
      <c r="CJ115" s="4"/>
      <c r="CK115" s="43"/>
      <c r="CL115" s="26"/>
      <c r="CM115" s="19"/>
      <c r="CN115" s="45"/>
      <c r="CO115" s="46"/>
      <c r="CP115" s="46"/>
    </row>
    <row r="116" spans="1:94" s="47" customFormat="1" ht="276" hidden="1" customHeight="1" x14ac:dyDescent="0.85">
      <c r="A116" s="1"/>
      <c r="B116" s="1">
        <f t="shared" si="81"/>
        <v>90</v>
      </c>
      <c r="C116" s="111" t="s">
        <v>190</v>
      </c>
      <c r="D116" s="24">
        <v>51933.703070000003</v>
      </c>
      <c r="E116" s="33">
        <v>0</v>
      </c>
      <c r="F116" s="33">
        <v>0</v>
      </c>
      <c r="G116" s="33">
        <v>0</v>
      </c>
      <c r="H116" s="33"/>
      <c r="I116" s="33"/>
      <c r="J116" s="33"/>
      <c r="K116" s="33"/>
      <c r="L116" s="33">
        <v>0</v>
      </c>
      <c r="M116" s="33">
        <v>0</v>
      </c>
      <c r="N116" s="33"/>
      <c r="O116" s="33"/>
      <c r="P116" s="33"/>
      <c r="Q116" s="33"/>
      <c r="R116" s="33">
        <v>0</v>
      </c>
      <c r="S116" s="33">
        <v>0</v>
      </c>
      <c r="T116" s="33"/>
      <c r="U116" s="33"/>
      <c r="V116" s="33"/>
      <c r="W116" s="33"/>
      <c r="X116" s="33">
        <v>0</v>
      </c>
      <c r="Y116" s="33">
        <v>0</v>
      </c>
      <c r="Z116" s="33"/>
      <c r="AA116" s="33"/>
      <c r="AB116" s="33"/>
      <c r="AC116" s="33"/>
      <c r="AD116" s="33">
        <v>11354.1</v>
      </c>
      <c r="AE116" s="33"/>
      <c r="AF116" s="33"/>
      <c r="AG116" s="33"/>
      <c r="AH116" s="33"/>
      <c r="AI116" s="33"/>
      <c r="AJ116" s="33">
        <v>22708.2</v>
      </c>
      <c r="AK116" s="33"/>
      <c r="AL116" s="33"/>
      <c r="AM116" s="33"/>
      <c r="AN116" s="32"/>
      <c r="AO116" s="33"/>
      <c r="AP116" s="33">
        <v>22708.2</v>
      </c>
      <c r="AQ116" s="33"/>
      <c r="AR116" s="33"/>
      <c r="AS116" s="33"/>
      <c r="AT116" s="32"/>
      <c r="AU116" s="33"/>
      <c r="AV116" s="33">
        <v>14062.3</v>
      </c>
      <c r="AW116" s="33"/>
      <c r="AX116" s="33"/>
      <c r="AY116" s="33"/>
      <c r="AZ116" s="32"/>
      <c r="BA116" s="33"/>
      <c r="BB116" s="33">
        <v>11354.1</v>
      </c>
      <c r="BC116" s="33"/>
      <c r="BD116" s="33"/>
      <c r="BE116" s="33"/>
      <c r="BF116" s="32"/>
      <c r="BG116" s="33"/>
      <c r="BH116" s="33">
        <v>11354.1</v>
      </c>
      <c r="BI116" s="33"/>
      <c r="BJ116" s="33"/>
      <c r="BK116" s="33"/>
      <c r="BL116" s="32"/>
      <c r="BM116" s="33"/>
      <c r="BN116" s="30"/>
      <c r="BO116" s="24">
        <v>20000</v>
      </c>
      <c r="BP116" s="24"/>
      <c r="BQ116" s="30"/>
      <c r="BR116" s="30"/>
      <c r="BS116" s="32"/>
      <c r="BT116" s="33"/>
      <c r="BU116" s="24"/>
      <c r="BV116" s="24"/>
      <c r="BW116" s="24"/>
      <c r="BX116" s="32"/>
      <c r="BY116" s="24">
        <f t="shared" si="82"/>
        <v>113541.00000000001</v>
      </c>
      <c r="BZ116" s="24">
        <f t="shared" si="80"/>
        <v>0</v>
      </c>
      <c r="CA116" s="24">
        <f t="shared" si="83"/>
        <v>0</v>
      </c>
      <c r="CB116" s="24">
        <f t="shared" si="26"/>
        <v>0</v>
      </c>
      <c r="CC116" s="24"/>
      <c r="CD116" s="24">
        <f t="shared" si="84"/>
        <v>165474.70307000002</v>
      </c>
      <c r="CE116" s="33">
        <f t="shared" si="85"/>
        <v>0</v>
      </c>
      <c r="CF116" s="24"/>
      <c r="CG116" s="42" t="s">
        <v>268</v>
      </c>
      <c r="CH116" s="42">
        <v>20000</v>
      </c>
      <c r="CI116" s="33"/>
      <c r="CJ116" s="4"/>
      <c r="CK116" s="43"/>
      <c r="CL116" s="26"/>
      <c r="CM116" s="19"/>
      <c r="CN116" s="45"/>
      <c r="CO116" s="46"/>
      <c r="CP116" s="46"/>
    </row>
    <row r="117" spans="1:94" s="47" customFormat="1" ht="246" hidden="1" x14ac:dyDescent="0.85">
      <c r="A117" s="1"/>
      <c r="B117" s="1">
        <f t="shared" si="81"/>
        <v>91</v>
      </c>
      <c r="C117" s="111" t="s">
        <v>191</v>
      </c>
      <c r="D117" s="24">
        <v>66997.228350000005</v>
      </c>
      <c r="E117" s="33">
        <v>0</v>
      </c>
      <c r="F117" s="33">
        <v>0</v>
      </c>
      <c r="G117" s="33">
        <v>0</v>
      </c>
      <c r="H117" s="33">
        <v>0</v>
      </c>
      <c r="I117" s="33">
        <v>0</v>
      </c>
      <c r="J117" s="33">
        <v>0</v>
      </c>
      <c r="K117" s="33">
        <v>0</v>
      </c>
      <c r="L117" s="33">
        <v>0</v>
      </c>
      <c r="M117" s="33">
        <v>0</v>
      </c>
      <c r="N117" s="33">
        <v>0</v>
      </c>
      <c r="O117" s="33">
        <v>0</v>
      </c>
      <c r="P117" s="33">
        <v>0</v>
      </c>
      <c r="Q117" s="33">
        <v>0</v>
      </c>
      <c r="R117" s="33">
        <v>0</v>
      </c>
      <c r="S117" s="33">
        <v>0</v>
      </c>
      <c r="T117" s="33">
        <v>0</v>
      </c>
      <c r="U117" s="33">
        <v>0</v>
      </c>
      <c r="V117" s="33">
        <v>0</v>
      </c>
      <c r="W117" s="33">
        <v>0</v>
      </c>
      <c r="X117" s="33">
        <v>0</v>
      </c>
      <c r="Y117" s="33">
        <v>0</v>
      </c>
      <c r="Z117" s="33">
        <v>0</v>
      </c>
      <c r="AA117" s="33">
        <v>0</v>
      </c>
      <c r="AB117" s="33">
        <v>0</v>
      </c>
      <c r="AC117" s="33">
        <v>0</v>
      </c>
      <c r="AD117" s="33">
        <v>0</v>
      </c>
      <c r="AE117" s="33">
        <v>0</v>
      </c>
      <c r="AF117" s="33">
        <v>0</v>
      </c>
      <c r="AG117" s="33">
        <v>0</v>
      </c>
      <c r="AH117" s="33">
        <v>0</v>
      </c>
      <c r="AI117" s="33">
        <v>0</v>
      </c>
      <c r="AJ117" s="33">
        <v>0</v>
      </c>
      <c r="AK117" s="33">
        <v>0</v>
      </c>
      <c r="AL117" s="33">
        <v>0</v>
      </c>
      <c r="AM117" s="33">
        <v>0</v>
      </c>
      <c r="AN117" s="33">
        <v>0</v>
      </c>
      <c r="AO117" s="33">
        <v>0</v>
      </c>
      <c r="AP117" s="33">
        <v>0</v>
      </c>
      <c r="AQ117" s="33">
        <v>0</v>
      </c>
      <c r="AR117" s="33">
        <v>0</v>
      </c>
      <c r="AS117" s="33">
        <v>0</v>
      </c>
      <c r="AT117" s="33">
        <v>0</v>
      </c>
      <c r="AU117" s="33">
        <v>0</v>
      </c>
      <c r="AV117" s="33">
        <v>0</v>
      </c>
      <c r="AW117" s="33">
        <v>0</v>
      </c>
      <c r="AX117" s="33">
        <v>0</v>
      </c>
      <c r="AY117" s="33">
        <v>0</v>
      </c>
      <c r="AZ117" s="33">
        <v>0</v>
      </c>
      <c r="BA117" s="33">
        <v>0</v>
      </c>
      <c r="BB117" s="33">
        <v>0</v>
      </c>
      <c r="BC117" s="33">
        <v>0</v>
      </c>
      <c r="BD117" s="33">
        <v>0</v>
      </c>
      <c r="BE117" s="33">
        <v>0</v>
      </c>
      <c r="BF117" s="33">
        <v>0</v>
      </c>
      <c r="BG117" s="33">
        <v>0</v>
      </c>
      <c r="BH117" s="33">
        <v>0</v>
      </c>
      <c r="BI117" s="33">
        <v>0</v>
      </c>
      <c r="BJ117" s="33"/>
      <c r="BK117" s="33"/>
      <c r="BL117" s="32"/>
      <c r="BM117" s="33"/>
      <c r="BN117" s="30"/>
      <c r="BO117" s="24">
        <v>151684</v>
      </c>
      <c r="BP117" s="24"/>
      <c r="BQ117" s="30"/>
      <c r="BR117" s="30"/>
      <c r="BS117" s="32"/>
      <c r="BT117" s="33"/>
      <c r="BU117" s="24"/>
      <c r="BV117" s="24"/>
      <c r="BW117" s="24"/>
      <c r="BX117" s="32"/>
      <c r="BY117" s="24">
        <f t="shared" si="82"/>
        <v>151684</v>
      </c>
      <c r="BZ117" s="24">
        <f t="shared" si="80"/>
        <v>0</v>
      </c>
      <c r="CA117" s="24">
        <f t="shared" si="83"/>
        <v>0</v>
      </c>
      <c r="CB117" s="24">
        <f t="shared" si="26"/>
        <v>0</v>
      </c>
      <c r="CC117" s="24"/>
      <c r="CD117" s="24">
        <f t="shared" si="84"/>
        <v>218681.22834999999</v>
      </c>
      <c r="CE117" s="33">
        <f t="shared" si="85"/>
        <v>0</v>
      </c>
      <c r="CF117" s="24"/>
      <c r="CG117" s="42" t="s">
        <v>268</v>
      </c>
      <c r="CH117" s="42">
        <v>151684</v>
      </c>
      <c r="CI117" s="33"/>
      <c r="CJ117" s="4"/>
      <c r="CK117" s="43"/>
      <c r="CL117" s="26"/>
      <c r="CM117" s="19"/>
      <c r="CN117" s="45"/>
      <c r="CO117" s="46"/>
      <c r="CP117" s="46"/>
    </row>
    <row r="118" spans="1:94" s="47" customFormat="1" ht="228" hidden="1" x14ac:dyDescent="0.85">
      <c r="A118" s="1"/>
      <c r="B118" s="1">
        <f t="shared" si="81"/>
        <v>92</v>
      </c>
      <c r="C118" s="111" t="s">
        <v>87</v>
      </c>
      <c r="D118" s="24">
        <v>22295.080239999999</v>
      </c>
      <c r="E118" s="33">
        <v>2455.25</v>
      </c>
      <c r="F118" s="33">
        <v>0</v>
      </c>
      <c r="G118" s="33">
        <v>0</v>
      </c>
      <c r="H118" s="33">
        <v>0</v>
      </c>
      <c r="I118" s="33">
        <v>0</v>
      </c>
      <c r="J118" s="33">
        <v>0</v>
      </c>
      <c r="K118" s="33">
        <v>0</v>
      </c>
      <c r="L118" s="33">
        <v>0</v>
      </c>
      <c r="M118" s="33">
        <v>0</v>
      </c>
      <c r="N118" s="33">
        <v>0</v>
      </c>
      <c r="O118" s="33">
        <v>0</v>
      </c>
      <c r="P118" s="33">
        <v>0</v>
      </c>
      <c r="Q118" s="33">
        <v>0</v>
      </c>
      <c r="R118" s="33">
        <v>0</v>
      </c>
      <c r="S118" s="33">
        <v>0</v>
      </c>
      <c r="T118" s="33">
        <v>0</v>
      </c>
      <c r="U118" s="33">
        <v>0</v>
      </c>
      <c r="V118" s="33">
        <v>0</v>
      </c>
      <c r="W118" s="33">
        <v>0</v>
      </c>
      <c r="X118" s="33">
        <v>0</v>
      </c>
      <c r="Y118" s="33">
        <v>0</v>
      </c>
      <c r="Z118" s="33">
        <v>0</v>
      </c>
      <c r="AA118" s="33">
        <v>0</v>
      </c>
      <c r="AB118" s="33">
        <v>0</v>
      </c>
      <c r="AC118" s="33">
        <v>0</v>
      </c>
      <c r="AD118" s="33">
        <v>30000</v>
      </c>
      <c r="AE118" s="33"/>
      <c r="AF118" s="33"/>
      <c r="AG118" s="33"/>
      <c r="AH118" s="33"/>
      <c r="AI118" s="33"/>
      <c r="AJ118" s="33">
        <v>0</v>
      </c>
      <c r="AK118" s="33"/>
      <c r="AL118" s="33"/>
      <c r="AM118" s="33"/>
      <c r="AN118" s="32"/>
      <c r="AO118" s="33"/>
      <c r="AP118" s="33">
        <v>15000</v>
      </c>
      <c r="AQ118" s="33"/>
      <c r="AR118" s="33"/>
      <c r="AS118" s="33"/>
      <c r="AT118" s="32"/>
      <c r="AU118" s="33"/>
      <c r="AV118" s="33">
        <v>15000</v>
      </c>
      <c r="AW118" s="33"/>
      <c r="AX118" s="33"/>
      <c r="AY118" s="33"/>
      <c r="AZ118" s="32"/>
      <c r="BA118" s="33"/>
      <c r="BB118" s="33">
        <v>15000</v>
      </c>
      <c r="BC118" s="33"/>
      <c r="BD118" s="33"/>
      <c r="BE118" s="33"/>
      <c r="BF118" s="32"/>
      <c r="BG118" s="33"/>
      <c r="BH118" s="33">
        <v>25000</v>
      </c>
      <c r="BI118" s="33"/>
      <c r="BJ118" s="33"/>
      <c r="BK118" s="33"/>
      <c r="BL118" s="32"/>
      <c r="BM118" s="33"/>
      <c r="BN118" s="30"/>
      <c r="BO118" s="24">
        <v>30473</v>
      </c>
      <c r="BP118" s="24"/>
      <c r="BQ118" s="30"/>
      <c r="BR118" s="30"/>
      <c r="BS118" s="32"/>
      <c r="BT118" s="33"/>
      <c r="BU118" s="24"/>
      <c r="BV118" s="24"/>
      <c r="BW118" s="24"/>
      <c r="BX118" s="32"/>
      <c r="BY118" s="24">
        <f t="shared" si="82"/>
        <v>130473</v>
      </c>
      <c r="BZ118" s="24">
        <f t="shared" si="80"/>
        <v>0</v>
      </c>
      <c r="CA118" s="24">
        <f t="shared" si="83"/>
        <v>0</v>
      </c>
      <c r="CB118" s="24">
        <f t="shared" si="26"/>
        <v>0</v>
      </c>
      <c r="CC118" s="24"/>
      <c r="CD118" s="24">
        <f t="shared" si="84"/>
        <v>152768.08024000001</v>
      </c>
      <c r="CE118" s="33">
        <f t="shared" si="85"/>
        <v>2455.25</v>
      </c>
      <c r="CF118" s="24"/>
      <c r="CG118" s="42" t="s">
        <v>268</v>
      </c>
      <c r="CH118" s="42">
        <v>30473</v>
      </c>
      <c r="CI118" s="33"/>
      <c r="CJ118" s="4"/>
      <c r="CK118" s="43"/>
      <c r="CL118" s="26"/>
      <c r="CM118" s="19"/>
      <c r="CN118" s="45"/>
      <c r="CO118" s="46"/>
      <c r="CP118" s="46"/>
    </row>
    <row r="119" spans="1:94" s="47" customFormat="1" ht="237" hidden="1" customHeight="1" x14ac:dyDescent="0.85">
      <c r="A119" s="1"/>
      <c r="B119" s="1">
        <f t="shared" si="81"/>
        <v>93</v>
      </c>
      <c r="C119" s="111" t="s">
        <v>192</v>
      </c>
      <c r="D119" s="24">
        <v>45529.091999999997</v>
      </c>
      <c r="E119" s="33">
        <v>0</v>
      </c>
      <c r="F119" s="33">
        <v>0</v>
      </c>
      <c r="G119" s="33">
        <v>0</v>
      </c>
      <c r="H119" s="33">
        <v>0</v>
      </c>
      <c r="I119" s="33">
        <v>0</v>
      </c>
      <c r="J119" s="33">
        <v>0</v>
      </c>
      <c r="K119" s="33">
        <v>0</v>
      </c>
      <c r="L119" s="33">
        <v>0</v>
      </c>
      <c r="M119" s="33">
        <v>0</v>
      </c>
      <c r="N119" s="33">
        <v>0</v>
      </c>
      <c r="O119" s="33">
        <v>0</v>
      </c>
      <c r="P119" s="33">
        <v>0</v>
      </c>
      <c r="Q119" s="33">
        <v>0</v>
      </c>
      <c r="R119" s="33">
        <v>0</v>
      </c>
      <c r="S119" s="33">
        <v>0</v>
      </c>
      <c r="T119" s="33">
        <v>0</v>
      </c>
      <c r="U119" s="33">
        <v>0</v>
      </c>
      <c r="V119" s="33">
        <v>0</v>
      </c>
      <c r="W119" s="33">
        <v>0</v>
      </c>
      <c r="X119" s="33">
        <v>0</v>
      </c>
      <c r="Y119" s="33">
        <v>0</v>
      </c>
      <c r="Z119" s="33">
        <v>0</v>
      </c>
      <c r="AA119" s="33">
        <v>0</v>
      </c>
      <c r="AB119" s="33">
        <v>0</v>
      </c>
      <c r="AC119" s="33">
        <v>0</v>
      </c>
      <c r="AD119" s="33">
        <v>0</v>
      </c>
      <c r="AE119" s="33">
        <v>0</v>
      </c>
      <c r="AF119" s="33">
        <v>0</v>
      </c>
      <c r="AG119" s="33">
        <v>0</v>
      </c>
      <c r="AH119" s="33">
        <v>0</v>
      </c>
      <c r="AI119" s="33">
        <v>0</v>
      </c>
      <c r="AJ119" s="33">
        <v>0</v>
      </c>
      <c r="AK119" s="33">
        <v>0</v>
      </c>
      <c r="AL119" s="33">
        <v>0</v>
      </c>
      <c r="AM119" s="33">
        <v>0</v>
      </c>
      <c r="AN119" s="33">
        <v>0</v>
      </c>
      <c r="AO119" s="33">
        <v>0</v>
      </c>
      <c r="AP119" s="33">
        <v>0</v>
      </c>
      <c r="AQ119" s="33">
        <v>0</v>
      </c>
      <c r="AR119" s="33">
        <v>0</v>
      </c>
      <c r="AS119" s="33">
        <v>0</v>
      </c>
      <c r="AT119" s="33">
        <v>0</v>
      </c>
      <c r="AU119" s="33">
        <v>0</v>
      </c>
      <c r="AV119" s="33">
        <v>0</v>
      </c>
      <c r="AW119" s="33">
        <v>0</v>
      </c>
      <c r="AX119" s="33">
        <v>0</v>
      </c>
      <c r="AY119" s="33">
        <v>0</v>
      </c>
      <c r="AZ119" s="33">
        <v>0</v>
      </c>
      <c r="BA119" s="33">
        <v>0</v>
      </c>
      <c r="BB119" s="33">
        <v>0</v>
      </c>
      <c r="BC119" s="33">
        <v>0</v>
      </c>
      <c r="BD119" s="33">
        <v>0</v>
      </c>
      <c r="BE119" s="33">
        <v>0</v>
      </c>
      <c r="BF119" s="33">
        <v>0</v>
      </c>
      <c r="BG119" s="33">
        <v>0</v>
      </c>
      <c r="BH119" s="33">
        <v>0</v>
      </c>
      <c r="BI119" s="33">
        <v>0</v>
      </c>
      <c r="BJ119" s="33">
        <v>0</v>
      </c>
      <c r="BK119" s="33">
        <v>0</v>
      </c>
      <c r="BL119" s="33">
        <v>0</v>
      </c>
      <c r="BM119" s="33">
        <v>0</v>
      </c>
      <c r="BN119" s="33">
        <v>0</v>
      </c>
      <c r="BO119" s="24">
        <v>93692</v>
      </c>
      <c r="BP119" s="24"/>
      <c r="BQ119" s="30"/>
      <c r="BR119" s="30"/>
      <c r="BS119" s="32"/>
      <c r="BT119" s="33"/>
      <c r="BU119" s="24"/>
      <c r="BV119" s="24"/>
      <c r="BW119" s="24"/>
      <c r="BX119" s="32"/>
      <c r="BY119" s="24">
        <f t="shared" si="82"/>
        <v>93692</v>
      </c>
      <c r="BZ119" s="24">
        <f t="shared" si="80"/>
        <v>0</v>
      </c>
      <c r="CA119" s="24">
        <f t="shared" si="83"/>
        <v>0</v>
      </c>
      <c r="CB119" s="24">
        <f t="shared" si="26"/>
        <v>0</v>
      </c>
      <c r="CC119" s="24"/>
      <c r="CD119" s="24">
        <f t="shared" si="84"/>
        <v>139221.092</v>
      </c>
      <c r="CE119" s="33">
        <f t="shared" si="85"/>
        <v>0</v>
      </c>
      <c r="CF119" s="24"/>
      <c r="CG119" s="42" t="s">
        <v>268</v>
      </c>
      <c r="CH119" s="42">
        <v>93692</v>
      </c>
      <c r="CI119" s="33"/>
      <c r="CJ119" s="4"/>
      <c r="CK119" s="43"/>
      <c r="CL119" s="26"/>
      <c r="CM119" s="19"/>
      <c r="CN119" s="45"/>
      <c r="CO119" s="46"/>
      <c r="CP119" s="46"/>
    </row>
    <row r="120" spans="1:94" s="47" customFormat="1" ht="160.5" customHeight="1" x14ac:dyDescent="0.85">
      <c r="A120" s="1"/>
      <c r="B120" s="1">
        <f t="shared" si="81"/>
        <v>94</v>
      </c>
      <c r="C120" s="111" t="s">
        <v>193</v>
      </c>
      <c r="D120" s="24">
        <v>42983.213960000001</v>
      </c>
      <c r="E120" s="33">
        <v>2042.67</v>
      </c>
      <c r="F120" s="33">
        <v>0</v>
      </c>
      <c r="G120" s="33">
        <v>0</v>
      </c>
      <c r="H120" s="33">
        <v>0</v>
      </c>
      <c r="I120" s="33">
        <v>0</v>
      </c>
      <c r="J120" s="33">
        <v>0</v>
      </c>
      <c r="K120" s="33">
        <v>0</v>
      </c>
      <c r="L120" s="33">
        <v>0</v>
      </c>
      <c r="M120" s="33">
        <v>4271.57</v>
      </c>
      <c r="N120" s="33">
        <v>0</v>
      </c>
      <c r="O120" s="33">
        <v>0</v>
      </c>
      <c r="P120" s="33">
        <v>0</v>
      </c>
      <c r="Q120" s="33">
        <v>0</v>
      </c>
      <c r="R120" s="33">
        <v>6589.7000000000007</v>
      </c>
      <c r="S120" s="33">
        <v>631.58000000000004</v>
      </c>
      <c r="T120" s="33"/>
      <c r="U120" s="33"/>
      <c r="V120" s="33"/>
      <c r="W120" s="33"/>
      <c r="X120" s="33">
        <v>6589.7000000000007</v>
      </c>
      <c r="Y120" s="33"/>
      <c r="Z120" s="33"/>
      <c r="AA120" s="33"/>
      <c r="AB120" s="33"/>
      <c r="AC120" s="33"/>
      <c r="AD120" s="33">
        <v>6589.7000000000007</v>
      </c>
      <c r="AE120" s="33"/>
      <c r="AF120" s="33"/>
      <c r="AG120" s="33"/>
      <c r="AH120" s="33"/>
      <c r="AI120" s="33"/>
      <c r="AJ120" s="33">
        <v>9884.5499999999993</v>
      </c>
      <c r="AK120" s="33"/>
      <c r="AL120" s="33"/>
      <c r="AM120" s="33"/>
      <c r="AN120" s="32"/>
      <c r="AO120" s="33"/>
      <c r="AP120" s="33">
        <v>6589.7000000000007</v>
      </c>
      <c r="AQ120" s="33"/>
      <c r="AR120" s="33"/>
      <c r="AS120" s="33"/>
      <c r="AT120" s="32"/>
      <c r="AU120" s="33"/>
      <c r="AV120" s="33">
        <v>9884.5499999999993</v>
      </c>
      <c r="AW120" s="33"/>
      <c r="AX120" s="33"/>
      <c r="AY120" s="33"/>
      <c r="AZ120" s="32"/>
      <c r="BA120" s="33"/>
      <c r="BB120" s="33">
        <v>6589.7000000000007</v>
      </c>
      <c r="BC120" s="33"/>
      <c r="BD120" s="33"/>
      <c r="BE120" s="33"/>
      <c r="BF120" s="32"/>
      <c r="BG120" s="33"/>
      <c r="BH120" s="33">
        <v>6589.7000000000007</v>
      </c>
      <c r="BI120" s="33"/>
      <c r="BJ120" s="33"/>
      <c r="BK120" s="33"/>
      <c r="BL120" s="32"/>
      <c r="BM120" s="33"/>
      <c r="BN120" s="30"/>
      <c r="BO120" s="24">
        <v>6589.7000000000007</v>
      </c>
      <c r="BP120" s="24"/>
      <c r="BQ120" s="30"/>
      <c r="BR120" s="30"/>
      <c r="BS120" s="32"/>
      <c r="BT120" s="33"/>
      <c r="BU120" s="24"/>
      <c r="BV120" s="24"/>
      <c r="BW120" s="24"/>
      <c r="BX120" s="32"/>
      <c r="BY120" s="24">
        <f t="shared" si="82"/>
        <v>65897</v>
      </c>
      <c r="BZ120" s="24">
        <f t="shared" si="80"/>
        <v>6589.7000000000007</v>
      </c>
      <c r="CA120" s="24">
        <f t="shared" si="83"/>
        <v>4903.1499999999996</v>
      </c>
      <c r="CB120" s="24">
        <f>CA120/BZ120*100</f>
        <v>74.406270391671839</v>
      </c>
      <c r="CC120" s="24"/>
      <c r="CD120" s="24">
        <f t="shared" si="84"/>
        <v>108880.21395999999</v>
      </c>
      <c r="CE120" s="33">
        <f t="shared" si="85"/>
        <v>6945.82</v>
      </c>
      <c r="CF120" s="24"/>
      <c r="CG120" s="42"/>
      <c r="CH120" s="42"/>
      <c r="CI120" s="33"/>
      <c r="CJ120" s="4"/>
      <c r="CK120" s="43"/>
      <c r="CL120" s="26"/>
      <c r="CM120" s="19"/>
      <c r="CN120" s="45"/>
      <c r="CO120" s="46"/>
      <c r="CP120" s="46"/>
    </row>
    <row r="121" spans="1:94" s="47" customFormat="1" ht="233.25" hidden="1" customHeight="1" x14ac:dyDescent="0.85">
      <c r="A121" s="1"/>
      <c r="B121" s="1">
        <f t="shared" si="81"/>
        <v>95</v>
      </c>
      <c r="C121" s="111" t="s">
        <v>194</v>
      </c>
      <c r="D121" s="24">
        <v>40632.77865</v>
      </c>
      <c r="E121" s="33">
        <v>0</v>
      </c>
      <c r="F121" s="33">
        <v>0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3">
        <v>0</v>
      </c>
      <c r="M121" s="33">
        <v>0</v>
      </c>
      <c r="N121" s="33">
        <v>0</v>
      </c>
      <c r="O121" s="33">
        <v>0</v>
      </c>
      <c r="P121" s="33">
        <v>0</v>
      </c>
      <c r="Q121" s="33">
        <v>0</v>
      </c>
      <c r="R121" s="33">
        <v>0</v>
      </c>
      <c r="S121" s="33">
        <v>0</v>
      </c>
      <c r="T121" s="33">
        <v>0</v>
      </c>
      <c r="U121" s="33">
        <v>0</v>
      </c>
      <c r="V121" s="33">
        <v>0</v>
      </c>
      <c r="W121" s="33">
        <v>0</v>
      </c>
      <c r="X121" s="33">
        <v>0</v>
      </c>
      <c r="Y121" s="33">
        <v>0</v>
      </c>
      <c r="Z121" s="33">
        <v>0</v>
      </c>
      <c r="AA121" s="33">
        <v>0</v>
      </c>
      <c r="AB121" s="33">
        <v>0</v>
      </c>
      <c r="AC121" s="33">
        <v>0</v>
      </c>
      <c r="AD121" s="33">
        <v>0</v>
      </c>
      <c r="AE121" s="33">
        <v>0</v>
      </c>
      <c r="AF121" s="33">
        <v>0</v>
      </c>
      <c r="AG121" s="33">
        <v>0</v>
      </c>
      <c r="AH121" s="33">
        <v>0</v>
      </c>
      <c r="AI121" s="33">
        <v>0</v>
      </c>
      <c r="AJ121" s="33">
        <v>0</v>
      </c>
      <c r="AK121" s="33">
        <v>0</v>
      </c>
      <c r="AL121" s="33">
        <v>0</v>
      </c>
      <c r="AM121" s="33">
        <v>0</v>
      </c>
      <c r="AN121" s="33">
        <v>0</v>
      </c>
      <c r="AO121" s="33">
        <v>0</v>
      </c>
      <c r="AP121" s="33">
        <v>0</v>
      </c>
      <c r="AQ121" s="33">
        <v>0</v>
      </c>
      <c r="AR121" s="33">
        <v>0</v>
      </c>
      <c r="AS121" s="33">
        <v>0</v>
      </c>
      <c r="AT121" s="33">
        <v>0</v>
      </c>
      <c r="AU121" s="33">
        <v>0</v>
      </c>
      <c r="AV121" s="33">
        <v>0</v>
      </c>
      <c r="AW121" s="33">
        <v>0</v>
      </c>
      <c r="AX121" s="33">
        <v>0</v>
      </c>
      <c r="AY121" s="33">
        <v>0</v>
      </c>
      <c r="AZ121" s="33">
        <v>0</v>
      </c>
      <c r="BA121" s="33">
        <v>0</v>
      </c>
      <c r="BB121" s="33">
        <v>0</v>
      </c>
      <c r="BC121" s="33">
        <v>0</v>
      </c>
      <c r="BD121" s="33">
        <v>0</v>
      </c>
      <c r="BE121" s="33">
        <v>0</v>
      </c>
      <c r="BF121" s="33">
        <v>0</v>
      </c>
      <c r="BG121" s="33">
        <v>0</v>
      </c>
      <c r="BH121" s="33">
        <v>0</v>
      </c>
      <c r="BI121" s="33">
        <v>0</v>
      </c>
      <c r="BJ121" s="33">
        <v>0</v>
      </c>
      <c r="BK121" s="33">
        <v>0</v>
      </c>
      <c r="BL121" s="33">
        <v>0</v>
      </c>
      <c r="BM121" s="33">
        <v>0</v>
      </c>
      <c r="BN121" s="33">
        <v>0</v>
      </c>
      <c r="BO121" s="24">
        <v>117312</v>
      </c>
      <c r="BP121" s="24"/>
      <c r="BQ121" s="30"/>
      <c r="BR121" s="30"/>
      <c r="BS121" s="32"/>
      <c r="BT121" s="33"/>
      <c r="BU121" s="24"/>
      <c r="BV121" s="24"/>
      <c r="BW121" s="24"/>
      <c r="BX121" s="32"/>
      <c r="BY121" s="24">
        <f t="shared" si="82"/>
        <v>117312</v>
      </c>
      <c r="BZ121" s="24">
        <f t="shared" si="80"/>
        <v>0</v>
      </c>
      <c r="CA121" s="24">
        <f t="shared" si="83"/>
        <v>0</v>
      </c>
      <c r="CB121" s="24">
        <f t="shared" si="26"/>
        <v>0</v>
      </c>
      <c r="CC121" s="24"/>
      <c r="CD121" s="24">
        <f t="shared" si="84"/>
        <v>157944.77864999999</v>
      </c>
      <c r="CE121" s="33">
        <f t="shared" si="85"/>
        <v>0</v>
      </c>
      <c r="CF121" s="24"/>
      <c r="CG121" s="42" t="s">
        <v>268</v>
      </c>
      <c r="CH121" s="42">
        <v>117312</v>
      </c>
      <c r="CI121" s="33"/>
      <c r="CJ121" s="4"/>
      <c r="CK121" s="43"/>
      <c r="CL121" s="26"/>
      <c r="CM121" s="19"/>
      <c r="CN121" s="45"/>
      <c r="CO121" s="46"/>
      <c r="CP121" s="46"/>
    </row>
    <row r="122" spans="1:94" s="47" customFormat="1" ht="237" hidden="1" customHeight="1" x14ac:dyDescent="0.85">
      <c r="A122" s="1"/>
      <c r="B122" s="1">
        <f t="shared" si="81"/>
        <v>96</v>
      </c>
      <c r="C122" s="111" t="s">
        <v>88</v>
      </c>
      <c r="D122" s="24">
        <v>38633.695460000003</v>
      </c>
      <c r="E122" s="33">
        <v>0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3">
        <v>0</v>
      </c>
      <c r="M122" s="33">
        <v>0</v>
      </c>
      <c r="N122" s="33">
        <v>0</v>
      </c>
      <c r="O122" s="33">
        <v>0</v>
      </c>
      <c r="P122" s="33">
        <v>0</v>
      </c>
      <c r="Q122" s="33">
        <v>0</v>
      </c>
      <c r="R122" s="33">
        <v>0</v>
      </c>
      <c r="S122" s="33">
        <v>0</v>
      </c>
      <c r="T122" s="33">
        <v>0</v>
      </c>
      <c r="U122" s="33">
        <v>0</v>
      </c>
      <c r="V122" s="33">
        <v>0</v>
      </c>
      <c r="W122" s="33">
        <v>0</v>
      </c>
      <c r="X122" s="33">
        <v>0</v>
      </c>
      <c r="Y122" s="33">
        <v>0</v>
      </c>
      <c r="Z122" s="33"/>
      <c r="AA122" s="33"/>
      <c r="AB122" s="33"/>
      <c r="AC122" s="33"/>
      <c r="AD122" s="33">
        <v>16255</v>
      </c>
      <c r="AE122" s="33"/>
      <c r="AF122" s="33"/>
      <c r="AG122" s="33"/>
      <c r="AH122" s="33"/>
      <c r="AI122" s="33"/>
      <c r="AJ122" s="33">
        <v>0</v>
      </c>
      <c r="AK122" s="33"/>
      <c r="AL122" s="33"/>
      <c r="AM122" s="33"/>
      <c r="AN122" s="32"/>
      <c r="AO122" s="33"/>
      <c r="AP122" s="33">
        <v>10000</v>
      </c>
      <c r="AQ122" s="33"/>
      <c r="AR122" s="33"/>
      <c r="AS122" s="33"/>
      <c r="AT122" s="32"/>
      <c r="AU122" s="33"/>
      <c r="AV122" s="33">
        <v>8000</v>
      </c>
      <c r="AW122" s="33"/>
      <c r="AX122" s="33"/>
      <c r="AY122" s="33"/>
      <c r="AZ122" s="32"/>
      <c r="BA122" s="33"/>
      <c r="BB122" s="33">
        <v>10000</v>
      </c>
      <c r="BC122" s="33"/>
      <c r="BD122" s="33"/>
      <c r="BE122" s="33"/>
      <c r="BF122" s="32"/>
      <c r="BG122" s="33"/>
      <c r="BH122" s="33">
        <v>9928</v>
      </c>
      <c r="BI122" s="33"/>
      <c r="BJ122" s="33"/>
      <c r="BK122" s="33"/>
      <c r="BL122" s="32"/>
      <c r="BM122" s="33"/>
      <c r="BN122" s="30"/>
      <c r="BO122" s="24">
        <v>54184</v>
      </c>
      <c r="BP122" s="24"/>
      <c r="BQ122" s="30"/>
      <c r="BR122" s="30"/>
      <c r="BS122" s="32"/>
      <c r="BT122" s="33"/>
      <c r="BU122" s="24"/>
      <c r="BV122" s="24"/>
      <c r="BW122" s="24"/>
      <c r="BX122" s="32"/>
      <c r="BY122" s="24">
        <f t="shared" si="82"/>
        <v>108367</v>
      </c>
      <c r="BZ122" s="24">
        <f t="shared" si="80"/>
        <v>0</v>
      </c>
      <c r="CA122" s="24">
        <f t="shared" si="83"/>
        <v>0</v>
      </c>
      <c r="CB122" s="24">
        <f t="shared" si="26"/>
        <v>0</v>
      </c>
      <c r="CC122" s="24"/>
      <c r="CD122" s="24">
        <f t="shared" si="84"/>
        <v>147000.69546000002</v>
      </c>
      <c r="CE122" s="33">
        <f t="shared" si="85"/>
        <v>0</v>
      </c>
      <c r="CF122" s="24"/>
      <c r="CG122" s="42" t="s">
        <v>268</v>
      </c>
      <c r="CH122" s="165">
        <v>54184</v>
      </c>
      <c r="CI122" s="33"/>
      <c r="CJ122" s="4"/>
      <c r="CK122" s="43"/>
      <c r="CL122" s="26"/>
      <c r="CM122" s="19"/>
      <c r="CN122" s="45"/>
      <c r="CO122" s="46"/>
      <c r="CP122" s="46"/>
    </row>
    <row r="123" spans="1:94" s="47" customFormat="1" ht="168" hidden="1" customHeight="1" x14ac:dyDescent="0.85">
      <c r="A123" s="1"/>
      <c r="B123" s="1">
        <f t="shared" si="81"/>
        <v>97</v>
      </c>
      <c r="C123" s="111" t="s">
        <v>195</v>
      </c>
      <c r="D123" s="24">
        <v>0</v>
      </c>
      <c r="E123" s="24">
        <v>0</v>
      </c>
      <c r="F123" s="24">
        <v>0</v>
      </c>
      <c r="G123" s="24">
        <v>0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24">
        <v>0</v>
      </c>
      <c r="N123" s="24">
        <v>0</v>
      </c>
      <c r="O123" s="24">
        <v>0</v>
      </c>
      <c r="P123" s="24">
        <v>0</v>
      </c>
      <c r="Q123" s="24">
        <v>0</v>
      </c>
      <c r="R123" s="24">
        <v>0</v>
      </c>
      <c r="S123" s="24">
        <v>0</v>
      </c>
      <c r="T123" s="24">
        <v>0</v>
      </c>
      <c r="U123" s="24">
        <v>0</v>
      </c>
      <c r="V123" s="24">
        <v>0</v>
      </c>
      <c r="W123" s="24">
        <v>0</v>
      </c>
      <c r="X123" s="33">
        <v>912.80000000000007</v>
      </c>
      <c r="Y123" s="33"/>
      <c r="Z123" s="33"/>
      <c r="AA123" s="33"/>
      <c r="AB123" s="33"/>
      <c r="AC123" s="33"/>
      <c r="AD123" s="33">
        <v>1825.6000000000001</v>
      </c>
      <c r="AE123" s="33"/>
      <c r="AF123" s="33"/>
      <c r="AG123" s="33"/>
      <c r="AH123" s="33"/>
      <c r="AI123" s="33"/>
      <c r="AJ123" s="33">
        <v>1825.6000000000001</v>
      </c>
      <c r="AK123" s="33"/>
      <c r="AL123" s="33"/>
      <c r="AM123" s="33"/>
      <c r="AN123" s="32"/>
      <c r="AO123" s="33"/>
      <c r="AP123" s="33">
        <v>912.80000000000007</v>
      </c>
      <c r="AQ123" s="33"/>
      <c r="AR123" s="33"/>
      <c r="AS123" s="33"/>
      <c r="AT123" s="32"/>
      <c r="AU123" s="33"/>
      <c r="AV123" s="33">
        <v>912.80000000000007</v>
      </c>
      <c r="AW123" s="33"/>
      <c r="AX123" s="33"/>
      <c r="AY123" s="33"/>
      <c r="AZ123" s="32"/>
      <c r="BA123" s="33"/>
      <c r="BB123" s="33">
        <v>1369.2</v>
      </c>
      <c r="BC123" s="33"/>
      <c r="BD123" s="33"/>
      <c r="BE123" s="33"/>
      <c r="BF123" s="32"/>
      <c r="BG123" s="33"/>
      <c r="BH123" s="33">
        <v>1369.2</v>
      </c>
      <c r="BI123" s="33"/>
      <c r="BJ123" s="33"/>
      <c r="BK123" s="33"/>
      <c r="BL123" s="32"/>
      <c r="BM123" s="33"/>
      <c r="BN123" s="30"/>
      <c r="BO123" s="24">
        <v>0</v>
      </c>
      <c r="BP123" s="24"/>
      <c r="BQ123" s="30"/>
      <c r="BR123" s="30"/>
      <c r="BS123" s="32"/>
      <c r="BT123" s="33"/>
      <c r="BU123" s="24"/>
      <c r="BV123" s="24"/>
      <c r="BW123" s="24"/>
      <c r="BX123" s="32"/>
      <c r="BY123" s="24">
        <f t="shared" si="82"/>
        <v>9128</v>
      </c>
      <c r="BZ123" s="24">
        <f t="shared" si="80"/>
        <v>0</v>
      </c>
      <c r="CA123" s="24">
        <f t="shared" si="83"/>
        <v>0</v>
      </c>
      <c r="CB123" s="24">
        <f t="shared" si="26"/>
        <v>0</v>
      </c>
      <c r="CC123" s="24"/>
      <c r="CD123" s="24">
        <f t="shared" si="84"/>
        <v>9128</v>
      </c>
      <c r="CE123" s="33">
        <f t="shared" si="85"/>
        <v>0</v>
      </c>
      <c r="CF123" s="24"/>
      <c r="CG123" s="42"/>
      <c r="CH123" s="42"/>
      <c r="CI123" s="33"/>
      <c r="CJ123" s="4"/>
      <c r="CK123" s="43"/>
      <c r="CL123" s="26"/>
      <c r="CM123" s="19"/>
      <c r="CN123" s="45"/>
      <c r="CO123" s="46"/>
      <c r="CP123" s="46"/>
    </row>
    <row r="124" spans="1:94" s="47" customFormat="1" ht="228" x14ac:dyDescent="0.85">
      <c r="A124" s="1"/>
      <c r="B124" s="1">
        <f t="shared" si="81"/>
        <v>98</v>
      </c>
      <c r="C124" s="111" t="s">
        <v>89</v>
      </c>
      <c r="D124" s="24">
        <v>128563.14539999999</v>
      </c>
      <c r="E124" s="33">
        <v>6190.84</v>
      </c>
      <c r="F124" s="33">
        <v>0</v>
      </c>
      <c r="G124" s="33">
        <v>0</v>
      </c>
      <c r="H124" s="33"/>
      <c r="I124" s="33"/>
      <c r="J124" s="33"/>
      <c r="K124" s="33"/>
      <c r="L124" s="33">
        <v>0</v>
      </c>
      <c r="M124" s="33">
        <v>0</v>
      </c>
      <c r="N124" s="33"/>
      <c r="O124" s="33"/>
      <c r="P124" s="33"/>
      <c r="Q124" s="33"/>
      <c r="R124" s="33">
        <v>30000</v>
      </c>
      <c r="S124" s="33">
        <v>14445.30276</v>
      </c>
      <c r="T124" s="33"/>
      <c r="U124" s="33"/>
      <c r="V124" s="33"/>
      <c r="W124" s="33"/>
      <c r="X124" s="33">
        <v>50000</v>
      </c>
      <c r="Y124" s="33"/>
      <c r="Z124" s="33"/>
      <c r="AA124" s="33"/>
      <c r="AB124" s="33"/>
      <c r="AC124" s="33"/>
      <c r="AD124" s="33">
        <v>40000</v>
      </c>
      <c r="AE124" s="33"/>
      <c r="AF124" s="33"/>
      <c r="AG124" s="33"/>
      <c r="AH124" s="33"/>
      <c r="AI124" s="33"/>
      <c r="AJ124" s="33">
        <v>40000</v>
      </c>
      <c r="AK124" s="33"/>
      <c r="AL124" s="33"/>
      <c r="AM124" s="33"/>
      <c r="AN124" s="32"/>
      <c r="AO124" s="33"/>
      <c r="AP124" s="33">
        <v>55000</v>
      </c>
      <c r="AQ124" s="33"/>
      <c r="AR124" s="33"/>
      <c r="AS124" s="33"/>
      <c r="AT124" s="32"/>
      <c r="AU124" s="33"/>
      <c r="AV124" s="33">
        <v>50000</v>
      </c>
      <c r="AW124" s="33"/>
      <c r="AX124" s="33"/>
      <c r="AY124" s="33"/>
      <c r="AZ124" s="32"/>
      <c r="BA124" s="33"/>
      <c r="BB124" s="33">
        <v>50000</v>
      </c>
      <c r="BC124" s="33"/>
      <c r="BD124" s="33"/>
      <c r="BE124" s="33"/>
      <c r="BF124" s="32"/>
      <c r="BG124" s="33"/>
      <c r="BH124" s="33">
        <v>50078</v>
      </c>
      <c r="BI124" s="33"/>
      <c r="BJ124" s="33"/>
      <c r="BK124" s="33"/>
      <c r="BL124" s="32"/>
      <c r="BM124" s="33"/>
      <c r="BN124" s="30"/>
      <c r="BO124" s="24">
        <v>67398</v>
      </c>
      <c r="BP124" s="24"/>
      <c r="BQ124" s="30"/>
      <c r="BR124" s="30"/>
      <c r="BS124" s="32"/>
      <c r="BT124" s="33"/>
      <c r="BU124" s="24"/>
      <c r="BV124" s="24"/>
      <c r="BW124" s="24"/>
      <c r="BX124" s="32"/>
      <c r="BY124" s="24">
        <f t="shared" si="82"/>
        <v>432476</v>
      </c>
      <c r="BZ124" s="24">
        <f t="shared" si="80"/>
        <v>30000</v>
      </c>
      <c r="CA124" s="24">
        <f t="shared" si="83"/>
        <v>14445.30276</v>
      </c>
      <c r="CB124" s="24">
        <f>CA124/BZ124*100</f>
        <v>48.151009199999997</v>
      </c>
      <c r="CC124" s="24"/>
      <c r="CD124" s="24">
        <f t="shared" si="84"/>
        <v>561039.14540000004</v>
      </c>
      <c r="CE124" s="33">
        <f t="shared" si="85"/>
        <v>20636.142760000002</v>
      </c>
      <c r="CF124" s="24"/>
      <c r="CG124" s="42" t="s">
        <v>268</v>
      </c>
      <c r="CH124" s="165">
        <v>67398</v>
      </c>
      <c r="CI124" s="33"/>
      <c r="CJ124" s="4"/>
      <c r="CK124" s="43"/>
      <c r="CL124" s="26"/>
      <c r="CM124" s="19"/>
      <c r="CN124" s="45"/>
      <c r="CO124" s="46"/>
      <c r="CP124" s="46"/>
    </row>
    <row r="125" spans="1:94" s="47" customFormat="1" ht="179.25" customHeight="1" x14ac:dyDescent="0.85">
      <c r="A125" s="1"/>
      <c r="B125" s="1">
        <f t="shared" si="81"/>
        <v>99</v>
      </c>
      <c r="C125" s="111" t="s">
        <v>196</v>
      </c>
      <c r="D125" s="24">
        <v>153653.32073000001</v>
      </c>
      <c r="E125" s="33">
        <v>18954.080000000002</v>
      </c>
      <c r="F125" s="33">
        <v>0</v>
      </c>
      <c r="G125" s="33">
        <v>0</v>
      </c>
      <c r="H125" s="33">
        <v>0</v>
      </c>
      <c r="I125" s="33">
        <v>0</v>
      </c>
      <c r="J125" s="33">
        <v>0</v>
      </c>
      <c r="K125" s="33">
        <v>0</v>
      </c>
      <c r="L125" s="33">
        <v>45524.4</v>
      </c>
      <c r="M125" s="33">
        <v>26942.53</v>
      </c>
      <c r="N125" s="33"/>
      <c r="O125" s="33"/>
      <c r="P125" s="33"/>
      <c r="Q125" s="33"/>
      <c r="R125" s="33">
        <v>45524.4</v>
      </c>
      <c r="S125" s="33">
        <v>17481.419999999998</v>
      </c>
      <c r="T125" s="33"/>
      <c r="U125" s="33"/>
      <c r="V125" s="33"/>
      <c r="W125" s="33"/>
      <c r="X125" s="33">
        <v>25524.400000000001</v>
      </c>
      <c r="Y125" s="33"/>
      <c r="Z125" s="33"/>
      <c r="AA125" s="33"/>
      <c r="AB125" s="33"/>
      <c r="AC125" s="33"/>
      <c r="AD125" s="33">
        <v>25524.400000000001</v>
      </c>
      <c r="AE125" s="33"/>
      <c r="AF125" s="33"/>
      <c r="AG125" s="33"/>
      <c r="AH125" s="33"/>
      <c r="AI125" s="33"/>
      <c r="AJ125" s="33">
        <v>20699.2</v>
      </c>
      <c r="AK125" s="33"/>
      <c r="AL125" s="33"/>
      <c r="AM125" s="33"/>
      <c r="AN125" s="32"/>
      <c r="AO125" s="33"/>
      <c r="AP125" s="33">
        <v>20699.2</v>
      </c>
      <c r="AQ125" s="33"/>
      <c r="AR125" s="33"/>
      <c r="AS125" s="33"/>
      <c r="AT125" s="32"/>
      <c r="AU125" s="33"/>
      <c r="AV125" s="33">
        <v>10000</v>
      </c>
      <c r="AW125" s="33"/>
      <c r="AX125" s="33"/>
      <c r="AY125" s="33"/>
      <c r="AZ125" s="32"/>
      <c r="BA125" s="33"/>
      <c r="BB125" s="33">
        <v>15000</v>
      </c>
      <c r="BC125" s="33"/>
      <c r="BD125" s="33"/>
      <c r="BE125" s="33"/>
      <c r="BF125" s="32"/>
      <c r="BG125" s="33"/>
      <c r="BH125" s="33">
        <v>15000</v>
      </c>
      <c r="BI125" s="33"/>
      <c r="BJ125" s="33"/>
      <c r="BK125" s="33"/>
      <c r="BL125" s="32"/>
      <c r="BM125" s="33"/>
      <c r="BN125" s="30"/>
      <c r="BO125" s="24">
        <v>80000</v>
      </c>
      <c r="BP125" s="24"/>
      <c r="BQ125" s="30"/>
      <c r="BR125" s="30"/>
      <c r="BS125" s="32"/>
      <c r="BT125" s="33"/>
      <c r="BU125" s="24"/>
      <c r="BV125" s="24"/>
      <c r="BW125" s="24"/>
      <c r="BX125" s="32"/>
      <c r="BY125" s="24">
        <f t="shared" si="82"/>
        <v>303496</v>
      </c>
      <c r="BZ125" s="24">
        <f t="shared" si="80"/>
        <v>91048.8</v>
      </c>
      <c r="CA125" s="24">
        <f t="shared" si="83"/>
        <v>44423.95</v>
      </c>
      <c r="CB125" s="24">
        <f>CA125/BZ125*100</f>
        <v>48.791362434211102</v>
      </c>
      <c r="CC125" s="24"/>
      <c r="CD125" s="24">
        <f t="shared" si="84"/>
        <v>457149.32073000004</v>
      </c>
      <c r="CE125" s="33">
        <f t="shared" si="85"/>
        <v>63378.03</v>
      </c>
      <c r="CF125" s="24"/>
      <c r="CG125" s="42" t="s">
        <v>268</v>
      </c>
      <c r="CH125" s="42">
        <v>80000</v>
      </c>
      <c r="CI125" s="33"/>
      <c r="CJ125" s="4"/>
      <c r="CK125" s="43"/>
      <c r="CL125" s="26"/>
      <c r="CM125" s="19"/>
      <c r="CN125" s="45"/>
      <c r="CO125" s="46"/>
      <c r="CP125" s="46"/>
    </row>
    <row r="126" spans="1:94" s="47" customFormat="1" ht="179.25" hidden="1" customHeight="1" x14ac:dyDescent="0.85">
      <c r="A126" s="1"/>
      <c r="B126" s="1">
        <f t="shared" si="81"/>
        <v>100</v>
      </c>
      <c r="C126" s="111" t="s">
        <v>197</v>
      </c>
      <c r="D126" s="24">
        <v>64157.500200000002</v>
      </c>
      <c r="E126" s="33">
        <v>0</v>
      </c>
      <c r="F126" s="33">
        <v>0</v>
      </c>
      <c r="G126" s="33">
        <v>0</v>
      </c>
      <c r="H126" s="33">
        <v>0</v>
      </c>
      <c r="I126" s="33">
        <v>0</v>
      </c>
      <c r="J126" s="33">
        <v>0</v>
      </c>
      <c r="K126" s="33">
        <v>0</v>
      </c>
      <c r="L126" s="33">
        <v>0</v>
      </c>
      <c r="M126" s="33">
        <v>0</v>
      </c>
      <c r="N126" s="33">
        <v>0</v>
      </c>
      <c r="O126" s="33">
        <v>0</v>
      </c>
      <c r="P126" s="33">
        <v>0</v>
      </c>
      <c r="Q126" s="33">
        <v>0</v>
      </c>
      <c r="R126" s="33">
        <v>0</v>
      </c>
      <c r="S126" s="33">
        <v>0</v>
      </c>
      <c r="T126" s="33">
        <v>0</v>
      </c>
      <c r="U126" s="33">
        <v>0</v>
      </c>
      <c r="V126" s="33">
        <v>0</v>
      </c>
      <c r="W126" s="33">
        <v>0</v>
      </c>
      <c r="X126" s="33">
        <v>0</v>
      </c>
      <c r="Y126" s="33">
        <v>0</v>
      </c>
      <c r="Z126" s="33">
        <v>0</v>
      </c>
      <c r="AA126" s="33">
        <v>0</v>
      </c>
      <c r="AB126" s="33">
        <v>0</v>
      </c>
      <c r="AC126" s="33">
        <v>0</v>
      </c>
      <c r="AD126" s="33">
        <v>0</v>
      </c>
      <c r="AE126" s="33">
        <v>0</v>
      </c>
      <c r="AF126" s="33">
        <v>0</v>
      </c>
      <c r="AG126" s="33">
        <v>0</v>
      </c>
      <c r="AH126" s="33">
        <v>0</v>
      </c>
      <c r="AI126" s="33">
        <v>0</v>
      </c>
      <c r="AJ126" s="33">
        <v>0</v>
      </c>
      <c r="AK126" s="33">
        <v>0</v>
      </c>
      <c r="AL126" s="33">
        <v>0</v>
      </c>
      <c r="AM126" s="33">
        <v>0</v>
      </c>
      <c r="AN126" s="33">
        <v>0</v>
      </c>
      <c r="AO126" s="33">
        <v>0</v>
      </c>
      <c r="AP126" s="33">
        <v>0</v>
      </c>
      <c r="AQ126" s="33">
        <v>0</v>
      </c>
      <c r="AR126" s="33">
        <v>0</v>
      </c>
      <c r="AS126" s="33">
        <v>0</v>
      </c>
      <c r="AT126" s="33">
        <v>0</v>
      </c>
      <c r="AU126" s="33">
        <v>0</v>
      </c>
      <c r="AV126" s="33">
        <v>0</v>
      </c>
      <c r="AW126" s="33">
        <v>0</v>
      </c>
      <c r="AX126" s="33">
        <v>0</v>
      </c>
      <c r="AY126" s="33">
        <v>0</v>
      </c>
      <c r="AZ126" s="33">
        <v>0</v>
      </c>
      <c r="BA126" s="33">
        <v>0</v>
      </c>
      <c r="BB126" s="33">
        <v>0</v>
      </c>
      <c r="BC126" s="33">
        <v>0</v>
      </c>
      <c r="BD126" s="33">
        <v>0</v>
      </c>
      <c r="BE126" s="33">
        <v>0</v>
      </c>
      <c r="BF126" s="33">
        <v>0</v>
      </c>
      <c r="BG126" s="33">
        <v>0</v>
      </c>
      <c r="BH126" s="33">
        <v>0</v>
      </c>
      <c r="BI126" s="33">
        <v>0</v>
      </c>
      <c r="BJ126" s="33"/>
      <c r="BK126" s="33"/>
      <c r="BL126" s="32"/>
      <c r="BM126" s="33"/>
      <c r="BN126" s="30"/>
      <c r="BO126" s="24">
        <v>161783</v>
      </c>
      <c r="BP126" s="24"/>
      <c r="BQ126" s="30"/>
      <c r="BR126" s="30"/>
      <c r="BS126" s="32"/>
      <c r="BT126" s="33"/>
      <c r="BU126" s="24"/>
      <c r="BV126" s="24"/>
      <c r="BW126" s="24"/>
      <c r="BX126" s="32"/>
      <c r="BY126" s="24">
        <f t="shared" si="82"/>
        <v>161783</v>
      </c>
      <c r="BZ126" s="24">
        <f t="shared" si="80"/>
        <v>0</v>
      </c>
      <c r="CA126" s="24">
        <f t="shared" si="83"/>
        <v>0</v>
      </c>
      <c r="CB126" s="24">
        <f t="shared" si="26"/>
        <v>0</v>
      </c>
      <c r="CC126" s="24"/>
      <c r="CD126" s="24">
        <f t="shared" si="84"/>
        <v>225940.50020000001</v>
      </c>
      <c r="CE126" s="33">
        <f t="shared" si="85"/>
        <v>0</v>
      </c>
      <c r="CF126" s="24"/>
      <c r="CG126" s="42" t="s">
        <v>268</v>
      </c>
      <c r="CH126" s="42">
        <v>161783</v>
      </c>
      <c r="CI126" s="33"/>
      <c r="CJ126" s="4"/>
      <c r="CK126" s="43"/>
      <c r="CL126" s="26"/>
      <c r="CM126" s="19"/>
      <c r="CN126" s="45"/>
      <c r="CO126" s="46"/>
      <c r="CP126" s="46"/>
    </row>
    <row r="127" spans="1:94" s="47" customFormat="1" ht="164.25" customHeight="1" x14ac:dyDescent="0.85">
      <c r="A127" s="1"/>
      <c r="B127" s="1">
        <f t="shared" si="81"/>
        <v>101</v>
      </c>
      <c r="C127" s="111" t="s">
        <v>198</v>
      </c>
      <c r="D127" s="24">
        <v>173526.76887999999</v>
      </c>
      <c r="E127" s="33">
        <v>14154.52</v>
      </c>
      <c r="F127" s="33">
        <v>0</v>
      </c>
      <c r="G127" s="33">
        <v>0</v>
      </c>
      <c r="H127" s="33">
        <v>0</v>
      </c>
      <c r="I127" s="33">
        <v>0</v>
      </c>
      <c r="J127" s="33">
        <v>0</v>
      </c>
      <c r="K127" s="33">
        <v>0</v>
      </c>
      <c r="L127" s="33">
        <v>44578</v>
      </c>
      <c r="M127" s="33">
        <v>0</v>
      </c>
      <c r="N127" s="33"/>
      <c r="O127" s="33"/>
      <c r="P127" s="33"/>
      <c r="Q127" s="33"/>
      <c r="R127" s="33">
        <v>24578</v>
      </c>
      <c r="S127" s="33">
        <v>33027.21</v>
      </c>
      <c r="T127" s="33"/>
      <c r="U127" s="33"/>
      <c r="V127" s="33"/>
      <c r="W127" s="33"/>
      <c r="X127" s="33">
        <v>24578</v>
      </c>
      <c r="Y127" s="33"/>
      <c r="Z127" s="33"/>
      <c r="AA127" s="33"/>
      <c r="AB127" s="33"/>
      <c r="AC127" s="33"/>
      <c r="AD127" s="33">
        <v>24578</v>
      </c>
      <c r="AE127" s="33"/>
      <c r="AF127" s="33"/>
      <c r="AG127" s="33"/>
      <c r="AH127" s="33"/>
      <c r="AI127" s="33"/>
      <c r="AJ127" s="33">
        <v>24578</v>
      </c>
      <c r="AK127" s="33"/>
      <c r="AL127" s="33"/>
      <c r="AM127" s="33"/>
      <c r="AN127" s="32"/>
      <c r="AO127" s="33"/>
      <c r="AP127" s="33">
        <v>24578</v>
      </c>
      <c r="AQ127" s="33"/>
      <c r="AR127" s="33"/>
      <c r="AS127" s="33"/>
      <c r="AT127" s="32"/>
      <c r="AU127" s="33"/>
      <c r="AV127" s="33">
        <v>24578</v>
      </c>
      <c r="AW127" s="33"/>
      <c r="AX127" s="33"/>
      <c r="AY127" s="33"/>
      <c r="AZ127" s="32"/>
      <c r="BA127" s="33"/>
      <c r="BB127" s="33">
        <v>34578</v>
      </c>
      <c r="BC127" s="33"/>
      <c r="BD127" s="33"/>
      <c r="BE127" s="33"/>
      <c r="BF127" s="32"/>
      <c r="BG127" s="33"/>
      <c r="BH127" s="33">
        <v>39156</v>
      </c>
      <c r="BI127" s="33"/>
      <c r="BJ127" s="33"/>
      <c r="BK127" s="33"/>
      <c r="BL127" s="32"/>
      <c r="BM127" s="33"/>
      <c r="BN127" s="30"/>
      <c r="BO127" s="24">
        <v>180000</v>
      </c>
      <c r="BP127" s="24"/>
      <c r="BQ127" s="30"/>
      <c r="BR127" s="30"/>
      <c r="BS127" s="32"/>
      <c r="BT127" s="33"/>
      <c r="BU127" s="24"/>
      <c r="BV127" s="24"/>
      <c r="BW127" s="24"/>
      <c r="BX127" s="32"/>
      <c r="BY127" s="24">
        <f t="shared" si="82"/>
        <v>445780</v>
      </c>
      <c r="BZ127" s="24">
        <f t="shared" si="80"/>
        <v>69156</v>
      </c>
      <c r="CA127" s="24">
        <f t="shared" si="83"/>
        <v>33027.21</v>
      </c>
      <c r="CB127" s="24">
        <f>CA127/BZ127*100</f>
        <v>47.757548152004162</v>
      </c>
      <c r="CC127" s="24"/>
      <c r="CD127" s="24">
        <f t="shared" si="84"/>
        <v>619306.76887999999</v>
      </c>
      <c r="CE127" s="33">
        <f t="shared" si="85"/>
        <v>47181.729999999996</v>
      </c>
      <c r="CF127" s="24"/>
      <c r="CG127" s="42" t="s">
        <v>268</v>
      </c>
      <c r="CH127" s="42">
        <v>180000</v>
      </c>
      <c r="CI127" s="33"/>
      <c r="CJ127" s="4"/>
      <c r="CK127" s="43"/>
      <c r="CL127" s="26"/>
      <c r="CM127" s="19"/>
      <c r="CN127" s="45"/>
      <c r="CO127" s="46"/>
      <c r="CP127" s="46"/>
    </row>
    <row r="128" spans="1:94" s="47" customFormat="1" ht="186.75" customHeight="1" x14ac:dyDescent="0.85">
      <c r="A128" s="1"/>
      <c r="B128" s="1">
        <f t="shared" si="81"/>
        <v>102</v>
      </c>
      <c r="C128" s="111" t="s">
        <v>90</v>
      </c>
      <c r="D128" s="24">
        <v>60194.205569999998</v>
      </c>
      <c r="E128" s="33">
        <v>4850.7299999999996</v>
      </c>
      <c r="F128" s="33">
        <v>0</v>
      </c>
      <c r="G128" s="33">
        <v>2747.44</v>
      </c>
      <c r="H128" s="33"/>
      <c r="I128" s="33"/>
      <c r="J128" s="33"/>
      <c r="K128" s="33"/>
      <c r="L128" s="33">
        <v>13568.300000000001</v>
      </c>
      <c r="M128" s="33">
        <v>5282.38</v>
      </c>
      <c r="N128" s="33"/>
      <c r="O128" s="33"/>
      <c r="P128" s="33"/>
      <c r="Q128" s="33"/>
      <c r="R128" s="33">
        <v>6568.3</v>
      </c>
      <c r="S128" s="33">
        <v>3288.54</v>
      </c>
      <c r="T128" s="33"/>
      <c r="U128" s="33"/>
      <c r="V128" s="33"/>
      <c r="W128" s="33"/>
      <c r="X128" s="33">
        <v>10352.450000000001</v>
      </c>
      <c r="Y128" s="33"/>
      <c r="Z128" s="33"/>
      <c r="AA128" s="33"/>
      <c r="AB128" s="33"/>
      <c r="AC128" s="33"/>
      <c r="AD128" s="33">
        <v>10352.450000000001</v>
      </c>
      <c r="AE128" s="33"/>
      <c r="AF128" s="33"/>
      <c r="AG128" s="33"/>
      <c r="AH128" s="33"/>
      <c r="AI128" s="33"/>
      <c r="AJ128" s="33">
        <v>10352.450000000001</v>
      </c>
      <c r="AK128" s="33"/>
      <c r="AL128" s="33"/>
      <c r="AM128" s="33"/>
      <c r="AN128" s="32"/>
      <c r="AO128" s="33"/>
      <c r="AP128" s="33">
        <v>10352.450000000001</v>
      </c>
      <c r="AQ128" s="33"/>
      <c r="AR128" s="33"/>
      <c r="AS128" s="33"/>
      <c r="AT128" s="32"/>
      <c r="AU128" s="33"/>
      <c r="AV128" s="33">
        <v>7136.6</v>
      </c>
      <c r="AW128" s="33"/>
      <c r="AX128" s="33"/>
      <c r="AY128" s="33"/>
      <c r="AZ128" s="32"/>
      <c r="BA128" s="33"/>
      <c r="BB128" s="33">
        <v>10000</v>
      </c>
      <c r="BC128" s="33"/>
      <c r="BD128" s="33"/>
      <c r="BE128" s="33"/>
      <c r="BF128" s="32"/>
      <c r="BG128" s="33"/>
      <c r="BH128" s="33">
        <v>7000</v>
      </c>
      <c r="BI128" s="33"/>
      <c r="BJ128" s="33"/>
      <c r="BK128" s="33"/>
      <c r="BL128" s="32"/>
      <c r="BM128" s="33"/>
      <c r="BN128" s="30"/>
      <c r="BO128" s="24">
        <v>50000</v>
      </c>
      <c r="BP128" s="24"/>
      <c r="BQ128" s="30"/>
      <c r="BR128" s="30"/>
      <c r="BS128" s="32"/>
      <c r="BT128" s="33"/>
      <c r="BU128" s="24"/>
      <c r="BV128" s="24"/>
      <c r="BW128" s="24"/>
      <c r="BX128" s="32"/>
      <c r="BY128" s="24">
        <f t="shared" si="82"/>
        <v>135683</v>
      </c>
      <c r="BZ128" s="24">
        <f t="shared" si="80"/>
        <v>20136.600000000002</v>
      </c>
      <c r="CA128" s="24">
        <f t="shared" si="83"/>
        <v>11318.36</v>
      </c>
      <c r="CB128" s="24">
        <f>CA128/BZ128*100</f>
        <v>56.207900042708303</v>
      </c>
      <c r="CC128" s="24"/>
      <c r="CD128" s="24">
        <f t="shared" si="84"/>
        <v>195877.20556999999</v>
      </c>
      <c r="CE128" s="33">
        <f t="shared" si="85"/>
        <v>16169.09</v>
      </c>
      <c r="CF128" s="24"/>
      <c r="CG128" s="42" t="s">
        <v>268</v>
      </c>
      <c r="CH128" s="42">
        <v>50000</v>
      </c>
      <c r="CI128" s="33"/>
      <c r="CJ128" s="4"/>
      <c r="CK128" s="43"/>
      <c r="CL128" s="26"/>
      <c r="CM128" s="19"/>
      <c r="CN128" s="45"/>
      <c r="CO128" s="46"/>
      <c r="CP128" s="46"/>
    </row>
    <row r="129" spans="1:94" s="47" customFormat="1" ht="190.5" customHeight="1" x14ac:dyDescent="0.85">
      <c r="A129" s="1"/>
      <c r="B129" s="1">
        <f t="shared" si="81"/>
        <v>103</v>
      </c>
      <c r="C129" s="111" t="s">
        <v>199</v>
      </c>
      <c r="D129" s="24">
        <v>151509.35123999999</v>
      </c>
      <c r="E129" s="33">
        <v>21236.787</v>
      </c>
      <c r="F129" s="33">
        <v>0</v>
      </c>
      <c r="G129" s="33">
        <v>0</v>
      </c>
      <c r="H129" s="33"/>
      <c r="I129" s="33"/>
      <c r="J129" s="33"/>
      <c r="K129" s="33"/>
      <c r="L129" s="33">
        <v>31700.300000000003</v>
      </c>
      <c r="M129" s="33">
        <v>38934.663</v>
      </c>
      <c r="N129" s="33"/>
      <c r="O129" s="33"/>
      <c r="P129" s="33"/>
      <c r="Q129" s="33"/>
      <c r="R129" s="33">
        <v>27550.45</v>
      </c>
      <c r="S129" s="33">
        <v>10805.759</v>
      </c>
      <c r="T129" s="33"/>
      <c r="U129" s="33"/>
      <c r="V129" s="33"/>
      <c r="W129" s="33"/>
      <c r="X129" s="33">
        <v>27550.45</v>
      </c>
      <c r="Y129" s="33"/>
      <c r="Z129" s="33"/>
      <c r="AA129" s="33"/>
      <c r="AB129" s="33"/>
      <c r="AC129" s="33"/>
      <c r="AD129" s="33">
        <v>27550.45</v>
      </c>
      <c r="AE129" s="33"/>
      <c r="AF129" s="33"/>
      <c r="AG129" s="33"/>
      <c r="AH129" s="33"/>
      <c r="AI129" s="33"/>
      <c r="AJ129" s="33">
        <v>27550.45</v>
      </c>
      <c r="AK129" s="33"/>
      <c r="AL129" s="33"/>
      <c r="AM129" s="33"/>
      <c r="AN129" s="32"/>
      <c r="AO129" s="33"/>
      <c r="AP129" s="33">
        <v>33400.6</v>
      </c>
      <c r="AQ129" s="33"/>
      <c r="AR129" s="33"/>
      <c r="AS129" s="33"/>
      <c r="AT129" s="32"/>
      <c r="AU129" s="33"/>
      <c r="AV129" s="33">
        <v>21700.3</v>
      </c>
      <c r="AW129" s="33"/>
      <c r="AX129" s="33"/>
      <c r="AY129" s="33"/>
      <c r="AZ129" s="32"/>
      <c r="BA129" s="33"/>
      <c r="BB129" s="33">
        <v>20000</v>
      </c>
      <c r="BC129" s="33"/>
      <c r="BD129" s="33"/>
      <c r="BE129" s="33"/>
      <c r="BF129" s="32"/>
      <c r="BG129" s="33"/>
      <c r="BH129" s="33">
        <v>20000</v>
      </c>
      <c r="BI129" s="33"/>
      <c r="BJ129" s="33"/>
      <c r="BK129" s="33"/>
      <c r="BL129" s="32"/>
      <c r="BM129" s="33"/>
      <c r="BN129" s="30"/>
      <c r="BO129" s="24">
        <v>80000</v>
      </c>
      <c r="BP129" s="24"/>
      <c r="BQ129" s="30"/>
      <c r="BR129" s="30"/>
      <c r="BS129" s="32"/>
      <c r="BT129" s="33"/>
      <c r="BU129" s="24"/>
      <c r="BV129" s="24"/>
      <c r="BW129" s="24"/>
      <c r="BX129" s="32"/>
      <c r="BY129" s="24">
        <f t="shared" si="82"/>
        <v>317003</v>
      </c>
      <c r="BZ129" s="24">
        <f t="shared" si="80"/>
        <v>59250.75</v>
      </c>
      <c r="CA129" s="24">
        <f t="shared" si="83"/>
        <v>49740.421999999999</v>
      </c>
      <c r="CB129" s="24">
        <f t="shared" ref="CB129:CB130" si="86">CA129/BZ129*100</f>
        <v>83.949016679113768</v>
      </c>
      <c r="CC129" s="24"/>
      <c r="CD129" s="24">
        <f t="shared" si="84"/>
        <v>468512.35123999999</v>
      </c>
      <c r="CE129" s="33">
        <f t="shared" si="85"/>
        <v>70977.209000000003</v>
      </c>
      <c r="CF129" s="24"/>
      <c r="CG129" s="42" t="s">
        <v>268</v>
      </c>
      <c r="CH129" s="42">
        <v>80000</v>
      </c>
      <c r="CI129" s="33"/>
      <c r="CJ129" s="4"/>
      <c r="CK129" s="43"/>
      <c r="CL129" s="26"/>
      <c r="CM129" s="19"/>
      <c r="CN129" s="45"/>
      <c r="CO129" s="46"/>
      <c r="CP129" s="46"/>
    </row>
    <row r="130" spans="1:94" s="47" customFormat="1" ht="175.5" customHeight="1" x14ac:dyDescent="0.85">
      <c r="A130" s="1"/>
      <c r="B130" s="1">
        <f t="shared" si="81"/>
        <v>104</v>
      </c>
      <c r="C130" s="111" t="s">
        <v>0</v>
      </c>
      <c r="D130" s="24">
        <v>58403.877630000003</v>
      </c>
      <c r="E130" s="33">
        <v>6550.8275199999998</v>
      </c>
      <c r="F130" s="33">
        <v>0</v>
      </c>
      <c r="G130" s="33">
        <v>6794.9750000000004</v>
      </c>
      <c r="H130" s="33"/>
      <c r="I130" s="33"/>
      <c r="J130" s="33"/>
      <c r="K130" s="33"/>
      <c r="L130" s="33">
        <v>13131.400000000001</v>
      </c>
      <c r="M130" s="33">
        <v>6010.442</v>
      </c>
      <c r="N130" s="33"/>
      <c r="O130" s="33"/>
      <c r="P130" s="33"/>
      <c r="Q130" s="33"/>
      <c r="R130" s="33">
        <v>7131.4</v>
      </c>
      <c r="S130" s="33">
        <v>2479.8466400000002</v>
      </c>
      <c r="T130" s="33"/>
      <c r="U130" s="33"/>
      <c r="V130" s="33"/>
      <c r="W130" s="33"/>
      <c r="X130" s="33">
        <v>8131.4</v>
      </c>
      <c r="Y130" s="33"/>
      <c r="Z130" s="33"/>
      <c r="AA130" s="33"/>
      <c r="AB130" s="33"/>
      <c r="AC130" s="33"/>
      <c r="AD130" s="33">
        <v>9697.1</v>
      </c>
      <c r="AE130" s="33"/>
      <c r="AF130" s="33"/>
      <c r="AG130" s="33"/>
      <c r="AH130" s="33"/>
      <c r="AI130" s="33"/>
      <c r="AJ130" s="33">
        <v>9697.1</v>
      </c>
      <c r="AK130" s="33"/>
      <c r="AL130" s="33"/>
      <c r="AM130" s="33"/>
      <c r="AN130" s="32"/>
      <c r="AO130" s="33"/>
      <c r="AP130" s="33">
        <v>7131.4</v>
      </c>
      <c r="AQ130" s="33"/>
      <c r="AR130" s="33"/>
      <c r="AS130" s="33"/>
      <c r="AT130" s="32"/>
      <c r="AU130" s="33"/>
      <c r="AV130" s="33">
        <v>9697.1</v>
      </c>
      <c r="AW130" s="33"/>
      <c r="AX130" s="33"/>
      <c r="AY130" s="33"/>
      <c r="AZ130" s="32"/>
      <c r="BA130" s="33"/>
      <c r="BB130" s="33">
        <v>9697.1</v>
      </c>
      <c r="BC130" s="33"/>
      <c r="BD130" s="33"/>
      <c r="BE130" s="33"/>
      <c r="BF130" s="32"/>
      <c r="BG130" s="33"/>
      <c r="BH130" s="33">
        <v>7000</v>
      </c>
      <c r="BI130" s="33"/>
      <c r="BJ130" s="33"/>
      <c r="BK130" s="33"/>
      <c r="BL130" s="32"/>
      <c r="BM130" s="33"/>
      <c r="BN130" s="30"/>
      <c r="BO130" s="24">
        <v>50000</v>
      </c>
      <c r="BP130" s="24"/>
      <c r="BQ130" s="30"/>
      <c r="BR130" s="30"/>
      <c r="BS130" s="32"/>
      <c r="BT130" s="33"/>
      <c r="BU130" s="24"/>
      <c r="BV130" s="24"/>
      <c r="BW130" s="24"/>
      <c r="BX130" s="32"/>
      <c r="BY130" s="24">
        <f t="shared" si="82"/>
        <v>131314</v>
      </c>
      <c r="BZ130" s="24">
        <f t="shared" si="80"/>
        <v>20262.800000000003</v>
      </c>
      <c r="CA130" s="24">
        <f t="shared" si="83"/>
        <v>15285.263640000001</v>
      </c>
      <c r="CB130" s="24">
        <f t="shared" si="86"/>
        <v>75.435100973211988</v>
      </c>
      <c r="CC130" s="24"/>
      <c r="CD130" s="24">
        <f t="shared" si="84"/>
        <v>189717.87763</v>
      </c>
      <c r="CE130" s="33">
        <f t="shared" si="85"/>
        <v>21836.09116</v>
      </c>
      <c r="CF130" s="24"/>
      <c r="CG130" s="42" t="s">
        <v>268</v>
      </c>
      <c r="CH130" s="42">
        <v>50000</v>
      </c>
      <c r="CI130" s="33"/>
      <c r="CJ130" s="4"/>
      <c r="CK130" s="43"/>
      <c r="CL130" s="26"/>
      <c r="CM130" s="19"/>
      <c r="CN130" s="45"/>
      <c r="CO130" s="46"/>
      <c r="CP130" s="46"/>
    </row>
    <row r="131" spans="1:94" s="47" customFormat="1" ht="313.5" customHeight="1" x14ac:dyDescent="0.85">
      <c r="A131" s="1"/>
      <c r="B131" s="1">
        <f t="shared" si="81"/>
        <v>105</v>
      </c>
      <c r="C131" s="111" t="s">
        <v>1</v>
      </c>
      <c r="D131" s="24">
        <v>50398.119989999999</v>
      </c>
      <c r="E131" s="33">
        <v>5592.1360000000004</v>
      </c>
      <c r="F131" s="33">
        <v>0</v>
      </c>
      <c r="G131" s="33">
        <v>0</v>
      </c>
      <c r="H131" s="33">
        <v>0</v>
      </c>
      <c r="I131" s="33">
        <v>0</v>
      </c>
      <c r="J131" s="33">
        <v>0</v>
      </c>
      <c r="K131" s="33">
        <v>0</v>
      </c>
      <c r="L131" s="33">
        <v>0</v>
      </c>
      <c r="M131" s="33">
        <v>8027.723</v>
      </c>
      <c r="N131" s="33">
        <v>0</v>
      </c>
      <c r="O131" s="33">
        <v>0</v>
      </c>
      <c r="P131" s="33">
        <v>0</v>
      </c>
      <c r="Q131" s="33">
        <v>0</v>
      </c>
      <c r="R131" s="33">
        <v>0</v>
      </c>
      <c r="S131" s="33">
        <v>5020.5929999999998</v>
      </c>
      <c r="T131" s="33">
        <v>0</v>
      </c>
      <c r="U131" s="33">
        <v>0</v>
      </c>
      <c r="V131" s="33">
        <v>0</v>
      </c>
      <c r="W131" s="33">
        <v>0</v>
      </c>
      <c r="X131" s="33">
        <v>0</v>
      </c>
      <c r="Y131" s="33">
        <v>0</v>
      </c>
      <c r="Z131" s="33">
        <v>0</v>
      </c>
      <c r="AA131" s="33">
        <v>0</v>
      </c>
      <c r="AB131" s="33">
        <v>0</v>
      </c>
      <c r="AC131" s="33">
        <v>0</v>
      </c>
      <c r="AD131" s="33">
        <v>21500</v>
      </c>
      <c r="AE131" s="33"/>
      <c r="AF131" s="33"/>
      <c r="AG131" s="33"/>
      <c r="AH131" s="33"/>
      <c r="AI131" s="33"/>
      <c r="AJ131" s="33">
        <v>0</v>
      </c>
      <c r="AK131" s="33"/>
      <c r="AL131" s="33"/>
      <c r="AM131" s="33"/>
      <c r="AN131" s="32"/>
      <c r="AO131" s="33"/>
      <c r="AP131" s="33">
        <v>12141.900000000001</v>
      </c>
      <c r="AQ131" s="33"/>
      <c r="AR131" s="33"/>
      <c r="AS131" s="33"/>
      <c r="AT131" s="32"/>
      <c r="AU131" s="33"/>
      <c r="AV131" s="33">
        <v>12141.900000000001</v>
      </c>
      <c r="AW131" s="33"/>
      <c r="AX131" s="33"/>
      <c r="AY131" s="33"/>
      <c r="AZ131" s="32"/>
      <c r="BA131" s="33"/>
      <c r="BB131" s="33">
        <v>12141.900000000001</v>
      </c>
      <c r="BC131" s="33"/>
      <c r="BD131" s="33"/>
      <c r="BE131" s="33"/>
      <c r="BF131" s="32"/>
      <c r="BG131" s="33"/>
      <c r="BH131" s="33">
        <v>13493.3</v>
      </c>
      <c r="BI131" s="33"/>
      <c r="BJ131" s="33"/>
      <c r="BK131" s="33"/>
      <c r="BL131" s="32"/>
      <c r="BM131" s="33"/>
      <c r="BN131" s="30"/>
      <c r="BO131" s="24">
        <v>50000</v>
      </c>
      <c r="BP131" s="24"/>
      <c r="BQ131" s="30"/>
      <c r="BR131" s="30"/>
      <c r="BS131" s="32"/>
      <c r="BT131" s="33"/>
      <c r="BU131" s="24"/>
      <c r="BV131" s="24"/>
      <c r="BW131" s="24"/>
      <c r="BX131" s="32"/>
      <c r="BY131" s="24">
        <f t="shared" si="82"/>
        <v>121419</v>
      </c>
      <c r="BZ131" s="24">
        <f t="shared" si="80"/>
        <v>0</v>
      </c>
      <c r="CA131" s="24">
        <f t="shared" si="83"/>
        <v>13048.315999999999</v>
      </c>
      <c r="CB131" s="24" t="e">
        <f>CA131/BZ131*100</f>
        <v>#DIV/0!</v>
      </c>
      <c r="CC131" s="24"/>
      <c r="CD131" s="24">
        <f t="shared" si="84"/>
        <v>171817.11999000001</v>
      </c>
      <c r="CE131" s="33">
        <f t="shared" si="85"/>
        <v>18640.451999999997</v>
      </c>
      <c r="CF131" s="24"/>
      <c r="CG131" s="42" t="s">
        <v>268</v>
      </c>
      <c r="CH131" s="42">
        <v>50000</v>
      </c>
      <c r="CI131" s="33"/>
      <c r="CJ131" s="4"/>
      <c r="CK131" s="43"/>
      <c r="CL131" s="26"/>
      <c r="CM131" s="19"/>
      <c r="CN131" s="45"/>
      <c r="CO131" s="46"/>
      <c r="CP131" s="46"/>
    </row>
    <row r="132" spans="1:94" s="47" customFormat="1" ht="244.5" hidden="1" customHeight="1" x14ac:dyDescent="0.85">
      <c r="A132" s="1"/>
      <c r="B132" s="1">
        <f t="shared" si="81"/>
        <v>106</v>
      </c>
      <c r="C132" s="111" t="s">
        <v>200</v>
      </c>
      <c r="D132" s="24">
        <v>0</v>
      </c>
      <c r="E132" s="24">
        <v>0</v>
      </c>
      <c r="F132" s="24">
        <v>0</v>
      </c>
      <c r="G132" s="24">
        <v>0</v>
      </c>
      <c r="H132" s="24">
        <v>0</v>
      </c>
      <c r="I132" s="24">
        <v>0</v>
      </c>
      <c r="J132" s="24">
        <v>0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0</v>
      </c>
      <c r="R132" s="24">
        <v>0</v>
      </c>
      <c r="S132" s="24">
        <v>0</v>
      </c>
      <c r="T132" s="33"/>
      <c r="U132" s="33"/>
      <c r="V132" s="33"/>
      <c r="W132" s="33"/>
      <c r="X132" s="33">
        <v>2400</v>
      </c>
      <c r="Y132" s="33"/>
      <c r="Z132" s="33"/>
      <c r="AA132" s="33"/>
      <c r="AB132" s="33"/>
      <c r="AC132" s="33"/>
      <c r="AD132" s="33">
        <v>0</v>
      </c>
      <c r="AE132" s="33"/>
      <c r="AF132" s="33"/>
      <c r="AG132" s="33"/>
      <c r="AH132" s="33"/>
      <c r="AI132" s="33"/>
      <c r="AJ132" s="33">
        <v>0</v>
      </c>
      <c r="AK132" s="33"/>
      <c r="AL132" s="33"/>
      <c r="AM132" s="33"/>
      <c r="AN132" s="32"/>
      <c r="AO132" s="33"/>
      <c r="AP132" s="33">
        <v>0</v>
      </c>
      <c r="AQ132" s="33"/>
      <c r="AR132" s="33"/>
      <c r="AS132" s="33"/>
      <c r="AT132" s="32"/>
      <c r="AU132" s="33"/>
      <c r="AV132" s="33">
        <v>0</v>
      </c>
      <c r="AW132" s="33"/>
      <c r="AX132" s="33"/>
      <c r="AY132" s="33"/>
      <c r="AZ132" s="32"/>
      <c r="BA132" s="33"/>
      <c r="BB132" s="33">
        <v>0</v>
      </c>
      <c r="BC132" s="33"/>
      <c r="BD132" s="33"/>
      <c r="BE132" s="33"/>
      <c r="BF132" s="32"/>
      <c r="BG132" s="33"/>
      <c r="BH132" s="33">
        <v>0</v>
      </c>
      <c r="BI132" s="33"/>
      <c r="BJ132" s="33"/>
      <c r="BK132" s="33"/>
      <c r="BL132" s="32"/>
      <c r="BM132" s="33"/>
      <c r="BN132" s="30"/>
      <c r="BO132" s="24">
        <v>6357</v>
      </c>
      <c r="BP132" s="24"/>
      <c r="BQ132" s="30"/>
      <c r="BR132" s="30"/>
      <c r="BS132" s="32"/>
      <c r="BT132" s="33"/>
      <c r="BU132" s="24"/>
      <c r="BV132" s="24"/>
      <c r="BW132" s="24"/>
      <c r="BX132" s="32"/>
      <c r="BY132" s="24">
        <f t="shared" si="82"/>
        <v>8757</v>
      </c>
      <c r="BZ132" s="24">
        <f t="shared" si="80"/>
        <v>0</v>
      </c>
      <c r="CA132" s="24">
        <f t="shared" si="83"/>
        <v>0</v>
      </c>
      <c r="CB132" s="24">
        <f t="shared" si="26"/>
        <v>0</v>
      </c>
      <c r="CC132" s="24"/>
      <c r="CD132" s="24">
        <f t="shared" si="84"/>
        <v>8757</v>
      </c>
      <c r="CE132" s="33">
        <f t="shared" si="85"/>
        <v>0</v>
      </c>
      <c r="CF132" s="24"/>
      <c r="CG132" s="42"/>
      <c r="CH132" s="42"/>
      <c r="CI132" s="33"/>
      <c r="CJ132" s="4"/>
      <c r="CK132" s="43"/>
      <c r="CL132" s="26"/>
      <c r="CM132" s="19"/>
      <c r="CN132" s="45"/>
      <c r="CO132" s="46"/>
      <c r="CP132" s="46"/>
    </row>
    <row r="133" spans="1:94" s="47" customFormat="1" ht="175.5" hidden="1" customHeight="1" x14ac:dyDescent="0.85">
      <c r="A133" s="1"/>
      <c r="B133" s="1">
        <f t="shared" si="81"/>
        <v>107</v>
      </c>
      <c r="C133" s="111" t="s">
        <v>201</v>
      </c>
      <c r="D133" s="24">
        <v>0</v>
      </c>
      <c r="E133" s="24">
        <v>0</v>
      </c>
      <c r="F133" s="24">
        <v>0</v>
      </c>
      <c r="G133" s="24">
        <v>0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0</v>
      </c>
      <c r="Q133" s="24">
        <v>0</v>
      </c>
      <c r="R133" s="24">
        <v>0</v>
      </c>
      <c r="S133" s="24">
        <v>0</v>
      </c>
      <c r="T133" s="24">
        <v>0</v>
      </c>
      <c r="U133" s="24">
        <v>0</v>
      </c>
      <c r="V133" s="24">
        <v>0</v>
      </c>
      <c r="W133" s="24">
        <v>0</v>
      </c>
      <c r="X133" s="33">
        <v>2800</v>
      </c>
      <c r="Y133" s="33"/>
      <c r="Z133" s="33"/>
      <c r="AA133" s="33"/>
      <c r="AB133" s="33"/>
      <c r="AC133" s="33"/>
      <c r="AD133" s="33">
        <v>0</v>
      </c>
      <c r="AE133" s="33"/>
      <c r="AF133" s="33"/>
      <c r="AG133" s="33"/>
      <c r="AH133" s="33"/>
      <c r="AI133" s="33"/>
      <c r="AJ133" s="33">
        <v>0</v>
      </c>
      <c r="AK133" s="33"/>
      <c r="AL133" s="33"/>
      <c r="AM133" s="33"/>
      <c r="AN133" s="32"/>
      <c r="AO133" s="33"/>
      <c r="AP133" s="33">
        <v>0</v>
      </c>
      <c r="AQ133" s="33"/>
      <c r="AR133" s="33"/>
      <c r="AS133" s="33"/>
      <c r="AT133" s="32"/>
      <c r="AU133" s="33"/>
      <c r="AV133" s="33">
        <v>0</v>
      </c>
      <c r="AW133" s="33"/>
      <c r="AX133" s="33"/>
      <c r="AY133" s="33"/>
      <c r="AZ133" s="32"/>
      <c r="BA133" s="33"/>
      <c r="BB133" s="33">
        <v>0</v>
      </c>
      <c r="BC133" s="33"/>
      <c r="BD133" s="33"/>
      <c r="BE133" s="33"/>
      <c r="BF133" s="32"/>
      <c r="BG133" s="33"/>
      <c r="BH133" s="33">
        <v>0</v>
      </c>
      <c r="BI133" s="33"/>
      <c r="BJ133" s="33"/>
      <c r="BK133" s="33"/>
      <c r="BL133" s="32"/>
      <c r="BM133" s="33"/>
      <c r="BN133" s="30"/>
      <c r="BO133" s="24">
        <v>7367</v>
      </c>
      <c r="BP133" s="24"/>
      <c r="BQ133" s="30"/>
      <c r="BR133" s="30"/>
      <c r="BS133" s="32"/>
      <c r="BT133" s="33"/>
      <c r="BU133" s="24"/>
      <c r="BV133" s="24"/>
      <c r="BW133" s="24"/>
      <c r="BX133" s="32"/>
      <c r="BY133" s="24">
        <f t="shared" si="82"/>
        <v>10167</v>
      </c>
      <c r="BZ133" s="24">
        <f t="shared" si="80"/>
        <v>0</v>
      </c>
      <c r="CA133" s="24">
        <f t="shared" si="83"/>
        <v>0</v>
      </c>
      <c r="CB133" s="24">
        <f t="shared" si="26"/>
        <v>0</v>
      </c>
      <c r="CC133" s="24"/>
      <c r="CD133" s="24">
        <f t="shared" si="84"/>
        <v>10167</v>
      </c>
      <c r="CE133" s="33">
        <f t="shared" si="85"/>
        <v>0</v>
      </c>
      <c r="CF133" s="24"/>
      <c r="CG133" s="42"/>
      <c r="CH133" s="42"/>
      <c r="CI133" s="33"/>
      <c r="CJ133" s="4"/>
      <c r="CK133" s="43"/>
      <c r="CL133" s="26"/>
      <c r="CM133" s="19"/>
      <c r="CN133" s="45"/>
      <c r="CO133" s="46"/>
      <c r="CP133" s="46"/>
    </row>
    <row r="134" spans="1:94" s="47" customFormat="1" ht="183" customHeight="1" x14ac:dyDescent="0.85">
      <c r="A134" s="1"/>
      <c r="B134" s="1">
        <f t="shared" si="81"/>
        <v>108</v>
      </c>
      <c r="C134" s="111" t="s">
        <v>2</v>
      </c>
      <c r="D134" s="24">
        <v>72929.744980000003</v>
      </c>
      <c r="E134" s="24">
        <v>10510.472</v>
      </c>
      <c r="F134" s="24">
        <v>0</v>
      </c>
      <c r="G134" s="24">
        <v>0</v>
      </c>
      <c r="H134" s="33"/>
      <c r="I134" s="33"/>
      <c r="J134" s="33"/>
      <c r="K134" s="33"/>
      <c r="L134" s="33">
        <v>19730</v>
      </c>
      <c r="M134" s="33">
        <v>2856.913</v>
      </c>
      <c r="N134" s="33"/>
      <c r="O134" s="33"/>
      <c r="P134" s="33"/>
      <c r="Q134" s="33"/>
      <c r="R134" s="33">
        <v>19730</v>
      </c>
      <c r="S134" s="33">
        <v>21667.521000000001</v>
      </c>
      <c r="T134" s="33"/>
      <c r="U134" s="33"/>
      <c r="V134" s="33"/>
      <c r="W134" s="33"/>
      <c r="X134" s="33">
        <v>39460</v>
      </c>
      <c r="Y134" s="33"/>
      <c r="Z134" s="33"/>
      <c r="AA134" s="33"/>
      <c r="AB134" s="33"/>
      <c r="AC134" s="33"/>
      <c r="AD134" s="33">
        <v>39460</v>
      </c>
      <c r="AE134" s="33"/>
      <c r="AF134" s="33"/>
      <c r="AG134" s="33"/>
      <c r="AH134" s="33"/>
      <c r="AI134" s="33"/>
      <c r="AJ134" s="33">
        <v>59190</v>
      </c>
      <c r="AK134" s="33"/>
      <c r="AL134" s="33"/>
      <c r="AM134" s="33"/>
      <c r="AN134" s="32"/>
      <c r="AO134" s="33"/>
      <c r="AP134" s="33">
        <v>59190</v>
      </c>
      <c r="AQ134" s="33"/>
      <c r="AR134" s="33"/>
      <c r="AS134" s="33"/>
      <c r="AT134" s="32"/>
      <c r="AU134" s="33"/>
      <c r="AV134" s="33">
        <v>59190</v>
      </c>
      <c r="AW134" s="33"/>
      <c r="AX134" s="33"/>
      <c r="AY134" s="33"/>
      <c r="AZ134" s="32"/>
      <c r="BA134" s="33"/>
      <c r="BB134" s="33">
        <v>59190</v>
      </c>
      <c r="BC134" s="33"/>
      <c r="BD134" s="33"/>
      <c r="BE134" s="33"/>
      <c r="BF134" s="32"/>
      <c r="BG134" s="33"/>
      <c r="BH134" s="33">
        <v>39460</v>
      </c>
      <c r="BI134" s="33"/>
      <c r="BJ134" s="33"/>
      <c r="BK134" s="33"/>
      <c r="BL134" s="32"/>
      <c r="BM134" s="33"/>
      <c r="BN134" s="30"/>
      <c r="BO134" s="24">
        <v>0</v>
      </c>
      <c r="BP134" s="24"/>
      <c r="BQ134" s="30"/>
      <c r="BR134" s="30"/>
      <c r="BS134" s="32"/>
      <c r="BT134" s="33"/>
      <c r="BU134" s="24"/>
      <c r="BV134" s="24"/>
      <c r="BW134" s="24"/>
      <c r="BX134" s="32"/>
      <c r="BY134" s="24">
        <f t="shared" si="82"/>
        <v>394600</v>
      </c>
      <c r="BZ134" s="24">
        <f t="shared" si="80"/>
        <v>39460</v>
      </c>
      <c r="CA134" s="24">
        <f t="shared" si="83"/>
        <v>24524.434000000001</v>
      </c>
      <c r="CB134" s="24">
        <f>CA134/BZ134*100</f>
        <v>62.150111505321846</v>
      </c>
      <c r="CC134" s="24"/>
      <c r="CD134" s="24">
        <f t="shared" si="84"/>
        <v>467529.74498000002</v>
      </c>
      <c r="CE134" s="33">
        <f t="shared" si="85"/>
        <v>35034.906000000003</v>
      </c>
      <c r="CF134" s="24"/>
      <c r="CG134" s="42"/>
      <c r="CH134" s="42"/>
      <c r="CI134" s="33"/>
      <c r="CJ134" s="4"/>
      <c r="CK134" s="43"/>
      <c r="CL134" s="26"/>
      <c r="CM134" s="19"/>
      <c r="CN134" s="45"/>
      <c r="CO134" s="46"/>
      <c r="CP134" s="46"/>
    </row>
    <row r="135" spans="1:94" s="47" customFormat="1" ht="307.5" x14ac:dyDescent="0.85">
      <c r="A135" s="1"/>
      <c r="B135" s="1">
        <f t="shared" si="81"/>
        <v>109</v>
      </c>
      <c r="C135" s="111" t="s">
        <v>14</v>
      </c>
      <c r="D135" s="24">
        <v>2230003.5027000001</v>
      </c>
      <c r="E135" s="33">
        <v>371667.25</v>
      </c>
      <c r="F135" s="33"/>
      <c r="G135" s="33">
        <v>430886.23100000003</v>
      </c>
      <c r="H135" s="33"/>
      <c r="I135" s="33"/>
      <c r="J135" s="33"/>
      <c r="K135" s="33"/>
      <c r="L135" s="33">
        <v>300000</v>
      </c>
      <c r="M135" s="33"/>
      <c r="N135" s="33"/>
      <c r="O135" s="33"/>
      <c r="P135" s="33"/>
      <c r="Q135" s="33"/>
      <c r="R135" s="33">
        <v>300000</v>
      </c>
      <c r="S135" s="33">
        <v>157453.891</v>
      </c>
      <c r="T135" s="33"/>
      <c r="U135" s="33"/>
      <c r="V135" s="33"/>
      <c r="W135" s="33"/>
      <c r="X135" s="33">
        <v>300000</v>
      </c>
      <c r="Y135" s="33"/>
      <c r="Z135" s="33"/>
      <c r="AA135" s="33"/>
      <c r="AB135" s="33"/>
      <c r="AC135" s="33"/>
      <c r="AD135" s="33">
        <v>300000</v>
      </c>
      <c r="AE135" s="33"/>
      <c r="AF135" s="33"/>
      <c r="AG135" s="33"/>
      <c r="AH135" s="33"/>
      <c r="AI135" s="33"/>
      <c r="AJ135" s="33">
        <v>300000</v>
      </c>
      <c r="AK135" s="33"/>
      <c r="AL135" s="33"/>
      <c r="AM135" s="33"/>
      <c r="AN135" s="32"/>
      <c r="AO135" s="33"/>
      <c r="AP135" s="33">
        <v>300000</v>
      </c>
      <c r="AQ135" s="33"/>
      <c r="AR135" s="33"/>
      <c r="AS135" s="33"/>
      <c r="AT135" s="32"/>
      <c r="AU135" s="33"/>
      <c r="AV135" s="33">
        <v>300000</v>
      </c>
      <c r="AW135" s="33"/>
      <c r="AX135" s="33"/>
      <c r="AY135" s="33"/>
      <c r="AZ135" s="32"/>
      <c r="BA135" s="33"/>
      <c r="BB135" s="33">
        <v>300000</v>
      </c>
      <c r="BC135" s="33"/>
      <c r="BD135" s="33"/>
      <c r="BE135" s="33"/>
      <c r="BF135" s="32"/>
      <c r="BG135" s="33"/>
      <c r="BH135" s="33">
        <f>150000+150000</f>
        <v>300000</v>
      </c>
      <c r="BI135" s="33"/>
      <c r="BJ135" s="33"/>
      <c r="BK135" s="33"/>
      <c r="BL135" s="32"/>
      <c r="BM135" s="33"/>
      <c r="BN135" s="30"/>
      <c r="BO135" s="24">
        <v>300000</v>
      </c>
      <c r="BP135" s="24"/>
      <c r="BQ135" s="30"/>
      <c r="BR135" s="30"/>
      <c r="BS135" s="32"/>
      <c r="BT135" s="33"/>
      <c r="BU135" s="24"/>
      <c r="BV135" s="24"/>
      <c r="BW135" s="24"/>
      <c r="BX135" s="32"/>
      <c r="BY135" s="24">
        <f t="shared" si="82"/>
        <v>3000000</v>
      </c>
      <c r="BZ135" s="24">
        <f t="shared" si="80"/>
        <v>600000</v>
      </c>
      <c r="CA135" s="24">
        <f t="shared" si="83"/>
        <v>588340.12199999997</v>
      </c>
      <c r="CB135" s="24">
        <f>CA135/BZ135*100</f>
        <v>98.056686999999997</v>
      </c>
      <c r="CC135" s="24"/>
      <c r="CD135" s="24">
        <f t="shared" si="84"/>
        <v>5230003.5027000001</v>
      </c>
      <c r="CE135" s="33">
        <f t="shared" si="85"/>
        <v>960007.37199999997</v>
      </c>
      <c r="CF135" s="24"/>
      <c r="CG135" s="42"/>
      <c r="CH135" s="42"/>
      <c r="CI135" s="33"/>
      <c r="CJ135" s="4"/>
      <c r="CK135" s="43"/>
      <c r="CL135" s="26"/>
      <c r="CM135" s="19"/>
      <c r="CN135" s="45"/>
      <c r="CO135" s="46"/>
      <c r="CP135" s="46"/>
    </row>
    <row r="136" spans="1:94" s="47" customFormat="1" ht="287.25" customHeight="1" x14ac:dyDescent="0.85">
      <c r="A136" s="1"/>
      <c r="B136" s="1">
        <f t="shared" si="81"/>
        <v>110</v>
      </c>
      <c r="C136" s="111" t="s">
        <v>3</v>
      </c>
      <c r="D136" s="24">
        <v>103269.36526999999</v>
      </c>
      <c r="E136" s="33">
        <v>22193.333500000001</v>
      </c>
      <c r="F136" s="33"/>
      <c r="G136" s="33">
        <v>9922.5879999999997</v>
      </c>
      <c r="H136" s="33"/>
      <c r="I136" s="33"/>
      <c r="J136" s="33"/>
      <c r="K136" s="33"/>
      <c r="L136" s="33">
        <v>17157.5</v>
      </c>
      <c r="M136" s="33">
        <v>4287.884</v>
      </c>
      <c r="N136" s="33"/>
      <c r="O136" s="33"/>
      <c r="P136" s="33"/>
      <c r="Q136" s="33"/>
      <c r="R136" s="33">
        <v>34315</v>
      </c>
      <c r="S136" s="33">
        <v>10601.645</v>
      </c>
      <c r="T136" s="33"/>
      <c r="U136" s="33"/>
      <c r="V136" s="33"/>
      <c r="W136" s="33"/>
      <c r="X136" s="33">
        <v>34315</v>
      </c>
      <c r="Y136" s="33"/>
      <c r="Z136" s="33"/>
      <c r="AA136" s="33"/>
      <c r="AB136" s="33"/>
      <c r="AC136" s="33"/>
      <c r="AD136" s="33">
        <v>51472.5</v>
      </c>
      <c r="AE136" s="33"/>
      <c r="AF136" s="33"/>
      <c r="AG136" s="33"/>
      <c r="AH136" s="33"/>
      <c r="AI136" s="33"/>
      <c r="AJ136" s="33">
        <v>51472.5</v>
      </c>
      <c r="AK136" s="33"/>
      <c r="AL136" s="33"/>
      <c r="AM136" s="33"/>
      <c r="AN136" s="32"/>
      <c r="AO136" s="33"/>
      <c r="AP136" s="33">
        <v>51472.5</v>
      </c>
      <c r="AQ136" s="33"/>
      <c r="AR136" s="33"/>
      <c r="AS136" s="33"/>
      <c r="AT136" s="32"/>
      <c r="AU136" s="33"/>
      <c r="AV136" s="33">
        <v>51472.5</v>
      </c>
      <c r="AW136" s="33"/>
      <c r="AX136" s="33"/>
      <c r="AY136" s="33"/>
      <c r="AZ136" s="32"/>
      <c r="BA136" s="33"/>
      <c r="BB136" s="33">
        <v>51472.5</v>
      </c>
      <c r="BC136" s="33"/>
      <c r="BD136" s="33"/>
      <c r="BE136" s="33"/>
      <c r="BF136" s="32"/>
      <c r="BG136" s="33"/>
      <c r="BH136" s="33">
        <v>0</v>
      </c>
      <c r="BI136" s="33"/>
      <c r="BJ136" s="33"/>
      <c r="BK136" s="33"/>
      <c r="BL136" s="32"/>
      <c r="BM136" s="33"/>
      <c r="BN136" s="30"/>
      <c r="BO136" s="24">
        <v>0</v>
      </c>
      <c r="BP136" s="24"/>
      <c r="BQ136" s="30"/>
      <c r="BR136" s="30"/>
      <c r="BS136" s="32"/>
      <c r="BT136" s="33"/>
      <c r="BU136" s="24"/>
      <c r="BV136" s="24"/>
      <c r="BW136" s="24"/>
      <c r="BX136" s="32"/>
      <c r="BY136" s="24">
        <f t="shared" si="82"/>
        <v>343150</v>
      </c>
      <c r="BZ136" s="24">
        <f t="shared" si="80"/>
        <v>51472.5</v>
      </c>
      <c r="CA136" s="24">
        <f t="shared" si="83"/>
        <v>24812.116999999998</v>
      </c>
      <c r="CB136" s="24">
        <f>CA136/BZ136*100</f>
        <v>48.204608285977947</v>
      </c>
      <c r="CC136" s="24"/>
      <c r="CD136" s="24">
        <f t="shared" si="84"/>
        <v>446419.36527000001</v>
      </c>
      <c r="CE136" s="33">
        <f t="shared" si="85"/>
        <v>47005.450499999999</v>
      </c>
      <c r="CF136" s="24"/>
      <c r="CG136" s="42"/>
      <c r="CH136" s="42"/>
      <c r="CI136" s="33"/>
      <c r="CJ136" s="4"/>
      <c r="CK136" s="43"/>
      <c r="CL136" s="26"/>
      <c r="CM136" s="19"/>
      <c r="CN136" s="45"/>
      <c r="CO136" s="46"/>
      <c r="CP136" s="46"/>
    </row>
    <row r="137" spans="1:94" s="47" customFormat="1" ht="222" customHeight="1" x14ac:dyDescent="0.85">
      <c r="A137" s="1"/>
      <c r="B137" s="1">
        <f t="shared" si="81"/>
        <v>111</v>
      </c>
      <c r="C137" s="111" t="s">
        <v>202</v>
      </c>
      <c r="D137" s="24">
        <v>36349.498890000003</v>
      </c>
      <c r="E137" s="33">
        <v>10891.727000000001</v>
      </c>
      <c r="F137" s="33">
        <v>0</v>
      </c>
      <c r="G137" s="33">
        <v>2819.0160000000001</v>
      </c>
      <c r="H137" s="33"/>
      <c r="I137" s="33"/>
      <c r="J137" s="33"/>
      <c r="K137" s="33"/>
      <c r="L137" s="33">
        <v>26145.4</v>
      </c>
      <c r="M137" s="33">
        <v>18918.225999999999</v>
      </c>
      <c r="N137" s="33"/>
      <c r="O137" s="33"/>
      <c r="P137" s="33"/>
      <c r="Q137" s="33"/>
      <c r="R137" s="33">
        <v>26145.4</v>
      </c>
      <c r="S137" s="33">
        <v>3686.9079999999999</v>
      </c>
      <c r="T137" s="33"/>
      <c r="U137" s="33"/>
      <c r="V137" s="33"/>
      <c r="W137" s="33"/>
      <c r="X137" s="33">
        <v>26145.4</v>
      </c>
      <c r="Y137" s="33"/>
      <c r="Z137" s="33"/>
      <c r="AA137" s="33"/>
      <c r="AB137" s="33"/>
      <c r="AC137" s="33"/>
      <c r="AD137" s="33">
        <v>26145.4</v>
      </c>
      <c r="AE137" s="33"/>
      <c r="AF137" s="33"/>
      <c r="AG137" s="33"/>
      <c r="AH137" s="33"/>
      <c r="AI137" s="33"/>
      <c r="AJ137" s="33">
        <v>26145.4</v>
      </c>
      <c r="AK137" s="33"/>
      <c r="AL137" s="33"/>
      <c r="AM137" s="33"/>
      <c r="AN137" s="32"/>
      <c r="AO137" s="33"/>
      <c r="AP137" s="33"/>
      <c r="AQ137" s="33"/>
      <c r="AR137" s="33"/>
      <c r="AS137" s="33"/>
      <c r="AT137" s="32"/>
      <c r="AU137" s="33"/>
      <c r="AV137" s="33"/>
      <c r="AW137" s="33"/>
      <c r="AX137" s="33"/>
      <c r="AY137" s="33"/>
      <c r="AZ137" s="32"/>
      <c r="BA137" s="33"/>
      <c r="BB137" s="33"/>
      <c r="BC137" s="33"/>
      <c r="BD137" s="33"/>
      <c r="BE137" s="33"/>
      <c r="BF137" s="32"/>
      <c r="BG137" s="33"/>
      <c r="BH137" s="33"/>
      <c r="BI137" s="33"/>
      <c r="BJ137" s="33"/>
      <c r="BK137" s="33"/>
      <c r="BL137" s="32"/>
      <c r="BM137" s="33"/>
      <c r="BN137" s="30"/>
      <c r="BO137" s="24"/>
      <c r="BP137" s="24"/>
      <c r="BQ137" s="30"/>
      <c r="BR137" s="30"/>
      <c r="BS137" s="32"/>
      <c r="BT137" s="33"/>
      <c r="BU137" s="24"/>
      <c r="BV137" s="24"/>
      <c r="BW137" s="24"/>
      <c r="BX137" s="32"/>
      <c r="BY137" s="24">
        <f t="shared" si="82"/>
        <v>130727</v>
      </c>
      <c r="BZ137" s="24">
        <f t="shared" si="80"/>
        <v>52290.8</v>
      </c>
      <c r="CA137" s="24">
        <f t="shared" si="83"/>
        <v>25424.149999999998</v>
      </c>
      <c r="CB137" s="24">
        <f>CA137/BZ137*100</f>
        <v>48.620694271267595</v>
      </c>
      <c r="CC137" s="24"/>
      <c r="CD137" s="24">
        <f t="shared" si="84"/>
        <v>167076.49888999999</v>
      </c>
      <c r="CE137" s="33">
        <f t="shared" si="85"/>
        <v>36315.877</v>
      </c>
      <c r="CF137" s="24"/>
      <c r="CG137" s="42"/>
      <c r="CH137" s="42"/>
      <c r="CI137" s="33"/>
      <c r="CJ137" s="4"/>
      <c r="CK137" s="43"/>
      <c r="CL137" s="26"/>
      <c r="CM137" s="19"/>
      <c r="CN137" s="45"/>
      <c r="CO137" s="46"/>
      <c r="CP137" s="46"/>
    </row>
    <row r="138" spans="1:94" s="47" customFormat="1" ht="168" hidden="1" customHeight="1" x14ac:dyDescent="0.85">
      <c r="A138" s="1"/>
      <c r="B138" s="1">
        <f t="shared" si="81"/>
        <v>112</v>
      </c>
      <c r="C138" s="111" t="s">
        <v>4</v>
      </c>
      <c r="D138" s="24">
        <v>33932.341999999997</v>
      </c>
      <c r="E138" s="33">
        <v>0</v>
      </c>
      <c r="F138" s="33">
        <v>0</v>
      </c>
      <c r="G138" s="33">
        <v>0</v>
      </c>
      <c r="H138" s="33">
        <v>0</v>
      </c>
      <c r="I138" s="33">
        <v>0</v>
      </c>
      <c r="J138" s="33">
        <v>0</v>
      </c>
      <c r="K138" s="33">
        <v>0</v>
      </c>
      <c r="L138" s="33">
        <v>0</v>
      </c>
      <c r="M138" s="33">
        <v>0</v>
      </c>
      <c r="N138" s="33">
        <v>0</v>
      </c>
      <c r="O138" s="33">
        <v>0</v>
      </c>
      <c r="P138" s="33">
        <v>0</v>
      </c>
      <c r="Q138" s="33">
        <v>0</v>
      </c>
      <c r="R138" s="33">
        <v>0</v>
      </c>
      <c r="S138" s="33">
        <v>0</v>
      </c>
      <c r="T138" s="33">
        <v>0</v>
      </c>
      <c r="U138" s="33">
        <v>0</v>
      </c>
      <c r="V138" s="33">
        <v>0</v>
      </c>
      <c r="W138" s="33">
        <v>0</v>
      </c>
      <c r="X138" s="33">
        <v>15018</v>
      </c>
      <c r="Y138" s="33"/>
      <c r="Z138" s="33"/>
      <c r="AA138" s="33"/>
      <c r="AB138" s="33"/>
      <c r="AC138" s="33"/>
      <c r="AD138" s="33">
        <v>10018</v>
      </c>
      <c r="AE138" s="33"/>
      <c r="AF138" s="33"/>
      <c r="AG138" s="33"/>
      <c r="AH138" s="33"/>
      <c r="AI138" s="33"/>
      <c r="AJ138" s="33">
        <v>15018</v>
      </c>
      <c r="AK138" s="33"/>
      <c r="AL138" s="33"/>
      <c r="AM138" s="33"/>
      <c r="AN138" s="32"/>
      <c r="AO138" s="33"/>
      <c r="AP138" s="33">
        <v>15018</v>
      </c>
      <c r="AQ138" s="33"/>
      <c r="AR138" s="33"/>
      <c r="AS138" s="33"/>
      <c r="AT138" s="32"/>
      <c r="AU138" s="33"/>
      <c r="AV138" s="33">
        <v>15527</v>
      </c>
      <c r="AW138" s="33"/>
      <c r="AX138" s="33"/>
      <c r="AY138" s="33"/>
      <c r="AZ138" s="32"/>
      <c r="BA138" s="33"/>
      <c r="BB138" s="33">
        <v>15527</v>
      </c>
      <c r="BC138" s="33"/>
      <c r="BD138" s="33"/>
      <c r="BE138" s="33"/>
      <c r="BF138" s="32"/>
      <c r="BG138" s="33"/>
      <c r="BH138" s="33">
        <v>14054</v>
      </c>
      <c r="BI138" s="33"/>
      <c r="BJ138" s="33"/>
      <c r="BK138" s="33"/>
      <c r="BL138" s="32"/>
      <c r="BM138" s="33"/>
      <c r="BN138" s="30"/>
      <c r="BO138" s="24">
        <v>90000</v>
      </c>
      <c r="BP138" s="24"/>
      <c r="BQ138" s="30"/>
      <c r="BR138" s="30"/>
      <c r="BS138" s="32"/>
      <c r="BT138" s="33"/>
      <c r="BU138" s="24"/>
      <c r="BV138" s="24"/>
      <c r="BW138" s="24"/>
      <c r="BX138" s="32"/>
      <c r="BY138" s="24">
        <f t="shared" si="82"/>
        <v>190180</v>
      </c>
      <c r="BZ138" s="24">
        <f t="shared" si="80"/>
        <v>0</v>
      </c>
      <c r="CA138" s="24">
        <f t="shared" si="83"/>
        <v>0</v>
      </c>
      <c r="CB138" s="24">
        <f t="shared" si="26"/>
        <v>0</v>
      </c>
      <c r="CC138" s="24"/>
      <c r="CD138" s="24">
        <f t="shared" si="84"/>
        <v>224112.342</v>
      </c>
      <c r="CE138" s="33">
        <f t="shared" si="85"/>
        <v>0</v>
      </c>
      <c r="CF138" s="24"/>
      <c r="CG138" s="42" t="s">
        <v>268</v>
      </c>
      <c r="CH138" s="42">
        <v>90000</v>
      </c>
      <c r="CI138" s="33"/>
      <c r="CJ138" s="4"/>
      <c r="CK138" s="43"/>
      <c r="CL138" s="26"/>
      <c r="CM138" s="19"/>
      <c r="CN138" s="45"/>
      <c r="CO138" s="46"/>
      <c r="CP138" s="46"/>
    </row>
    <row r="139" spans="1:94" s="47" customFormat="1" ht="184.5" x14ac:dyDescent="0.85">
      <c r="A139" s="1"/>
      <c r="B139" s="1">
        <f t="shared" si="81"/>
        <v>113</v>
      </c>
      <c r="C139" s="111" t="s">
        <v>5</v>
      </c>
      <c r="D139" s="24">
        <v>49016.11608</v>
      </c>
      <c r="E139" s="33">
        <v>9202.4470000000001</v>
      </c>
      <c r="F139" s="33"/>
      <c r="G139" s="33"/>
      <c r="H139" s="33"/>
      <c r="I139" s="33"/>
      <c r="J139" s="33"/>
      <c r="K139" s="33"/>
      <c r="L139" s="33">
        <v>23404.800000000003</v>
      </c>
      <c r="M139" s="33">
        <v>10513.505999999999</v>
      </c>
      <c r="N139" s="33"/>
      <c r="O139" s="33"/>
      <c r="P139" s="33"/>
      <c r="Q139" s="33"/>
      <c r="R139" s="33">
        <v>23404.800000000003</v>
      </c>
      <c r="S139" s="33">
        <v>11043.775</v>
      </c>
      <c r="T139" s="33"/>
      <c r="U139" s="33"/>
      <c r="V139" s="33"/>
      <c r="W139" s="33"/>
      <c r="X139" s="33">
        <v>23404.800000000003</v>
      </c>
      <c r="Y139" s="33"/>
      <c r="Z139" s="33"/>
      <c r="AA139" s="33"/>
      <c r="AB139" s="33"/>
      <c r="AC139" s="33"/>
      <c r="AD139" s="33">
        <v>23404.800000000003</v>
      </c>
      <c r="AE139" s="33"/>
      <c r="AF139" s="33"/>
      <c r="AG139" s="33"/>
      <c r="AH139" s="33"/>
      <c r="AI139" s="33"/>
      <c r="AJ139" s="33">
        <v>23404.800000000003</v>
      </c>
      <c r="AK139" s="33"/>
      <c r="AL139" s="33"/>
      <c r="AM139" s="33"/>
      <c r="AN139" s="32"/>
      <c r="AO139" s="33"/>
      <c r="AP139" s="33"/>
      <c r="AQ139" s="33"/>
      <c r="AR139" s="33"/>
      <c r="AS139" s="33"/>
      <c r="AT139" s="32"/>
      <c r="AU139" s="33"/>
      <c r="AV139" s="33"/>
      <c r="AW139" s="33"/>
      <c r="AX139" s="33"/>
      <c r="AY139" s="33"/>
      <c r="AZ139" s="32"/>
      <c r="BA139" s="33"/>
      <c r="BB139" s="33"/>
      <c r="BC139" s="33"/>
      <c r="BD139" s="33"/>
      <c r="BE139" s="33"/>
      <c r="BF139" s="32"/>
      <c r="BG139" s="33"/>
      <c r="BH139" s="33"/>
      <c r="BI139" s="33"/>
      <c r="BJ139" s="33"/>
      <c r="BK139" s="33"/>
      <c r="BL139" s="32"/>
      <c r="BM139" s="33"/>
      <c r="BN139" s="30"/>
      <c r="BO139" s="24"/>
      <c r="BP139" s="24"/>
      <c r="BQ139" s="30"/>
      <c r="BR139" s="30"/>
      <c r="BS139" s="32"/>
      <c r="BT139" s="33"/>
      <c r="BU139" s="24"/>
      <c r="BV139" s="24"/>
      <c r="BW139" s="24"/>
      <c r="BX139" s="32"/>
      <c r="BY139" s="24">
        <f t="shared" si="82"/>
        <v>117024.00000000001</v>
      </c>
      <c r="BZ139" s="24">
        <f t="shared" si="80"/>
        <v>46809.600000000006</v>
      </c>
      <c r="CA139" s="24">
        <f t="shared" si="83"/>
        <v>21557.280999999999</v>
      </c>
      <c r="CB139" s="24">
        <f>CA139/BZ139*100</f>
        <v>46.053119445583803</v>
      </c>
      <c r="CC139" s="24"/>
      <c r="CD139" s="24">
        <f t="shared" si="84"/>
        <v>166040.11608000001</v>
      </c>
      <c r="CE139" s="33">
        <f t="shared" si="85"/>
        <v>30759.727999999999</v>
      </c>
      <c r="CF139" s="24"/>
      <c r="CG139" s="42"/>
      <c r="CH139" s="42"/>
      <c r="CI139" s="33"/>
      <c r="CJ139" s="4"/>
      <c r="CK139" s="43"/>
      <c r="CL139" s="26"/>
      <c r="CM139" s="19"/>
      <c r="CN139" s="45"/>
      <c r="CO139" s="46"/>
      <c r="CP139" s="46"/>
    </row>
    <row r="140" spans="1:94" s="47" customFormat="1" ht="228" hidden="1" x14ac:dyDescent="0.85">
      <c r="A140" s="1"/>
      <c r="B140" s="1">
        <f t="shared" si="81"/>
        <v>114</v>
      </c>
      <c r="C140" s="111" t="s">
        <v>6</v>
      </c>
      <c r="D140" s="24">
        <v>52001.39299</v>
      </c>
      <c r="E140" s="33">
        <v>0</v>
      </c>
      <c r="F140" s="33">
        <v>0</v>
      </c>
      <c r="G140" s="33">
        <v>0</v>
      </c>
      <c r="H140" s="33">
        <v>0</v>
      </c>
      <c r="I140" s="33">
        <v>0</v>
      </c>
      <c r="J140" s="33">
        <v>0</v>
      </c>
      <c r="K140" s="33">
        <v>0</v>
      </c>
      <c r="L140" s="33">
        <v>0</v>
      </c>
      <c r="M140" s="33">
        <v>0</v>
      </c>
      <c r="N140" s="33">
        <v>0</v>
      </c>
      <c r="O140" s="33">
        <v>0</v>
      </c>
      <c r="P140" s="33">
        <v>0</v>
      </c>
      <c r="Q140" s="33">
        <v>0</v>
      </c>
      <c r="R140" s="33">
        <v>0</v>
      </c>
      <c r="S140" s="33">
        <v>0</v>
      </c>
      <c r="T140" s="33">
        <v>0</v>
      </c>
      <c r="U140" s="33">
        <v>0</v>
      </c>
      <c r="V140" s="33">
        <v>0</v>
      </c>
      <c r="W140" s="33">
        <v>0</v>
      </c>
      <c r="X140" s="33">
        <v>0</v>
      </c>
      <c r="Y140" s="33">
        <v>0</v>
      </c>
      <c r="Z140" s="33">
        <v>0</v>
      </c>
      <c r="AA140" s="33">
        <v>0</v>
      </c>
      <c r="AB140" s="33">
        <v>0</v>
      </c>
      <c r="AC140" s="33">
        <v>0</v>
      </c>
      <c r="AD140" s="33">
        <v>0</v>
      </c>
      <c r="AE140" s="33">
        <v>0</v>
      </c>
      <c r="AF140" s="33">
        <v>0</v>
      </c>
      <c r="AG140" s="33">
        <v>0</v>
      </c>
      <c r="AH140" s="33">
        <v>0</v>
      </c>
      <c r="AI140" s="33">
        <v>0</v>
      </c>
      <c r="AJ140" s="33">
        <v>0</v>
      </c>
      <c r="AK140" s="33">
        <v>0</v>
      </c>
      <c r="AL140" s="33">
        <v>0</v>
      </c>
      <c r="AM140" s="33">
        <v>0</v>
      </c>
      <c r="AN140" s="33">
        <v>0</v>
      </c>
      <c r="AO140" s="33">
        <v>0</v>
      </c>
      <c r="AP140" s="33">
        <v>0</v>
      </c>
      <c r="AQ140" s="33">
        <v>0</v>
      </c>
      <c r="AR140" s="33">
        <v>0</v>
      </c>
      <c r="AS140" s="33">
        <v>0</v>
      </c>
      <c r="AT140" s="33">
        <v>0</v>
      </c>
      <c r="AU140" s="33">
        <v>0</v>
      </c>
      <c r="AV140" s="33">
        <v>0</v>
      </c>
      <c r="AW140" s="33">
        <v>0</v>
      </c>
      <c r="AX140" s="33">
        <v>0</v>
      </c>
      <c r="AY140" s="33">
        <v>0</v>
      </c>
      <c r="AZ140" s="33">
        <v>0</v>
      </c>
      <c r="BA140" s="33">
        <v>0</v>
      </c>
      <c r="BB140" s="33">
        <v>0</v>
      </c>
      <c r="BC140" s="33">
        <v>0</v>
      </c>
      <c r="BD140" s="33">
        <v>0</v>
      </c>
      <c r="BE140" s="33">
        <v>0</v>
      </c>
      <c r="BF140" s="33">
        <v>0</v>
      </c>
      <c r="BG140" s="33">
        <v>0</v>
      </c>
      <c r="BH140" s="33">
        <v>0</v>
      </c>
      <c r="BI140" s="33">
        <v>0</v>
      </c>
      <c r="BJ140" s="33"/>
      <c r="BK140" s="33"/>
      <c r="BL140" s="32"/>
      <c r="BM140" s="33"/>
      <c r="BN140" s="30"/>
      <c r="BO140" s="24">
        <v>126964</v>
      </c>
      <c r="BP140" s="24"/>
      <c r="BQ140" s="30"/>
      <c r="BR140" s="30"/>
      <c r="BS140" s="32"/>
      <c r="BT140" s="33"/>
      <c r="BU140" s="24"/>
      <c r="BV140" s="24"/>
      <c r="BW140" s="24"/>
      <c r="BX140" s="32"/>
      <c r="BY140" s="24">
        <f t="shared" ref="BY140:BY172" si="87">F140+L140+R140+X140+AD140+AJ140+AP140+AV140+BB140+BH140+BO140</f>
        <v>126964</v>
      </c>
      <c r="BZ140" s="24">
        <f t="shared" si="80"/>
        <v>0</v>
      </c>
      <c r="CA140" s="24">
        <f t="shared" ref="CA140:CA172" si="88">G140+M140+S140+Y140+AE140+AK140+AQ140+AW140+BC140+BI140+BP140</f>
        <v>0</v>
      </c>
      <c r="CB140" s="24">
        <f t="shared" si="26"/>
        <v>0</v>
      </c>
      <c r="CC140" s="24"/>
      <c r="CD140" s="24">
        <f t="shared" ref="CD140:CD172" si="89">D140+BY140</f>
        <v>178965.39298999999</v>
      </c>
      <c r="CE140" s="33">
        <f t="shared" ref="CE140:CE172" si="90">E140+CA140</f>
        <v>0</v>
      </c>
      <c r="CF140" s="24"/>
      <c r="CG140" s="42" t="s">
        <v>268</v>
      </c>
      <c r="CH140" s="42">
        <v>126964</v>
      </c>
      <c r="CI140" s="33"/>
      <c r="CJ140" s="4"/>
      <c r="CK140" s="43"/>
      <c r="CL140" s="26"/>
      <c r="CM140" s="19"/>
      <c r="CN140" s="45"/>
      <c r="CO140" s="46"/>
      <c r="CP140" s="46"/>
    </row>
    <row r="141" spans="1:94" s="47" customFormat="1" ht="228" x14ac:dyDescent="0.85">
      <c r="A141" s="1"/>
      <c r="B141" s="1">
        <f t="shared" si="81"/>
        <v>115</v>
      </c>
      <c r="C141" s="111" t="s">
        <v>203</v>
      </c>
      <c r="D141" s="24">
        <v>28241.322189999999</v>
      </c>
      <c r="E141" s="33">
        <v>2227.6350000000002</v>
      </c>
      <c r="F141" s="33">
        <v>0</v>
      </c>
      <c r="G141" s="33">
        <v>0</v>
      </c>
      <c r="H141" s="33">
        <v>0</v>
      </c>
      <c r="I141" s="33">
        <v>0</v>
      </c>
      <c r="J141" s="33">
        <v>0</v>
      </c>
      <c r="K141" s="33">
        <v>0</v>
      </c>
      <c r="L141" s="33">
        <v>0</v>
      </c>
      <c r="M141" s="33">
        <v>5197.8149999999996</v>
      </c>
      <c r="N141" s="33">
        <v>0</v>
      </c>
      <c r="O141" s="33">
        <v>0</v>
      </c>
      <c r="P141" s="33">
        <v>0</v>
      </c>
      <c r="Q141" s="33">
        <v>0</v>
      </c>
      <c r="R141" s="33">
        <v>0</v>
      </c>
      <c r="S141" s="33">
        <v>136.928</v>
      </c>
      <c r="T141" s="33"/>
      <c r="U141" s="33"/>
      <c r="V141" s="33"/>
      <c r="W141" s="33"/>
      <c r="X141" s="33">
        <v>11231.1</v>
      </c>
      <c r="Y141" s="33"/>
      <c r="Z141" s="33"/>
      <c r="AA141" s="33"/>
      <c r="AB141" s="33"/>
      <c r="AC141" s="33"/>
      <c r="AD141" s="33">
        <v>0</v>
      </c>
      <c r="AE141" s="33"/>
      <c r="AF141" s="33"/>
      <c r="AG141" s="33"/>
      <c r="AH141" s="33"/>
      <c r="AI141" s="33"/>
      <c r="AJ141" s="33">
        <v>5231.1000000000004</v>
      </c>
      <c r="AK141" s="33"/>
      <c r="AL141" s="33"/>
      <c r="AM141" s="33"/>
      <c r="AN141" s="32"/>
      <c r="AO141" s="33"/>
      <c r="AP141" s="33">
        <v>5231.1000000000004</v>
      </c>
      <c r="AQ141" s="33"/>
      <c r="AR141" s="33"/>
      <c r="AS141" s="33"/>
      <c r="AT141" s="32"/>
      <c r="AU141" s="33"/>
      <c r="AV141" s="33">
        <v>5974.8</v>
      </c>
      <c r="AW141" s="33"/>
      <c r="AX141" s="33"/>
      <c r="AY141" s="33"/>
      <c r="AZ141" s="32"/>
      <c r="BA141" s="33"/>
      <c r="BB141" s="33">
        <v>5974.8</v>
      </c>
      <c r="BC141" s="33"/>
      <c r="BD141" s="33"/>
      <c r="BE141" s="33"/>
      <c r="BF141" s="32"/>
      <c r="BG141" s="33"/>
      <c r="BH141" s="33">
        <v>1231.0999999999999</v>
      </c>
      <c r="BI141" s="33"/>
      <c r="BJ141" s="33"/>
      <c r="BK141" s="33"/>
      <c r="BL141" s="32"/>
      <c r="BM141" s="33"/>
      <c r="BN141" s="30"/>
      <c r="BO141" s="24">
        <v>40000</v>
      </c>
      <c r="BP141" s="24"/>
      <c r="BQ141" s="30"/>
      <c r="BR141" s="30"/>
      <c r="BS141" s="32"/>
      <c r="BT141" s="33"/>
      <c r="BU141" s="24"/>
      <c r="BV141" s="24"/>
      <c r="BW141" s="24"/>
      <c r="BX141" s="32"/>
      <c r="BY141" s="24">
        <f t="shared" si="87"/>
        <v>74874</v>
      </c>
      <c r="BZ141" s="24">
        <f t="shared" si="80"/>
        <v>0</v>
      </c>
      <c r="CA141" s="24">
        <f t="shared" si="88"/>
        <v>5334.7429999999995</v>
      </c>
      <c r="CB141" s="24" t="e">
        <f>CA141/BZ141*100</f>
        <v>#DIV/0!</v>
      </c>
      <c r="CC141" s="24"/>
      <c r="CD141" s="24">
        <f t="shared" si="89"/>
        <v>103115.32219000001</v>
      </c>
      <c r="CE141" s="33">
        <f t="shared" si="90"/>
        <v>7562.3779999999997</v>
      </c>
      <c r="CF141" s="24"/>
      <c r="CG141" s="42" t="s">
        <v>268</v>
      </c>
      <c r="CH141" s="42">
        <v>40000</v>
      </c>
      <c r="CI141" s="33"/>
      <c r="CJ141" s="4"/>
      <c r="CK141" s="43"/>
      <c r="CL141" s="26"/>
      <c r="CM141" s="19"/>
      <c r="CN141" s="45"/>
      <c r="CO141" s="46"/>
      <c r="CP141" s="46"/>
    </row>
    <row r="142" spans="1:94" s="47" customFormat="1" ht="164.25" customHeight="1" x14ac:dyDescent="0.85">
      <c r="A142" s="1"/>
      <c r="B142" s="1">
        <f t="shared" ref="B142:B172" si="91">B141+1</f>
        <v>116</v>
      </c>
      <c r="C142" s="111" t="s">
        <v>7</v>
      </c>
      <c r="D142" s="24">
        <v>29582.181540000001</v>
      </c>
      <c r="E142" s="33">
        <v>14729.187</v>
      </c>
      <c r="F142" s="33">
        <v>0</v>
      </c>
      <c r="G142" s="33">
        <v>0</v>
      </c>
      <c r="H142" s="33">
        <v>0</v>
      </c>
      <c r="I142" s="33">
        <v>0</v>
      </c>
      <c r="J142" s="33">
        <v>0</v>
      </c>
      <c r="K142" s="33">
        <v>0</v>
      </c>
      <c r="L142" s="33">
        <v>0</v>
      </c>
      <c r="M142" s="33">
        <v>0</v>
      </c>
      <c r="N142" s="33">
        <v>0</v>
      </c>
      <c r="O142" s="33">
        <v>0</v>
      </c>
      <c r="P142" s="33">
        <v>0</v>
      </c>
      <c r="Q142" s="33">
        <v>0</v>
      </c>
      <c r="R142" s="33">
        <v>0</v>
      </c>
      <c r="S142" s="33">
        <v>34368.103000000003</v>
      </c>
      <c r="T142" s="33"/>
      <c r="U142" s="33"/>
      <c r="V142" s="33"/>
      <c r="W142" s="33"/>
      <c r="X142" s="33">
        <v>14732.300000000001</v>
      </c>
      <c r="Y142" s="33"/>
      <c r="Z142" s="33"/>
      <c r="AA142" s="33"/>
      <c r="AB142" s="33"/>
      <c r="AC142" s="33"/>
      <c r="AD142" s="33">
        <v>14732.300000000001</v>
      </c>
      <c r="AE142" s="33"/>
      <c r="AF142" s="33"/>
      <c r="AG142" s="33"/>
      <c r="AH142" s="33"/>
      <c r="AI142" s="33"/>
      <c r="AJ142" s="33">
        <v>14732.300000000001</v>
      </c>
      <c r="AK142" s="33"/>
      <c r="AL142" s="33"/>
      <c r="AM142" s="33"/>
      <c r="AN142" s="32"/>
      <c r="AO142" s="33"/>
      <c r="AP142" s="33">
        <v>14732.300000000001</v>
      </c>
      <c r="AQ142" s="33"/>
      <c r="AR142" s="33"/>
      <c r="AS142" s="33"/>
      <c r="AT142" s="32"/>
      <c r="AU142" s="33"/>
      <c r="AV142" s="33">
        <v>14732.300000000001</v>
      </c>
      <c r="AW142" s="33"/>
      <c r="AX142" s="33"/>
      <c r="AY142" s="33"/>
      <c r="AZ142" s="32"/>
      <c r="BA142" s="33"/>
      <c r="BB142" s="33">
        <v>14732.300000000001</v>
      </c>
      <c r="BC142" s="33"/>
      <c r="BD142" s="33"/>
      <c r="BE142" s="33"/>
      <c r="BF142" s="32"/>
      <c r="BG142" s="33"/>
      <c r="BH142" s="33">
        <v>29464.600000000002</v>
      </c>
      <c r="BI142" s="33"/>
      <c r="BJ142" s="33"/>
      <c r="BK142" s="33"/>
      <c r="BL142" s="32"/>
      <c r="BM142" s="33"/>
      <c r="BN142" s="30"/>
      <c r="BO142" s="24">
        <v>29464.600000000002</v>
      </c>
      <c r="BP142" s="24"/>
      <c r="BQ142" s="30"/>
      <c r="BR142" s="30"/>
      <c r="BS142" s="32"/>
      <c r="BT142" s="33"/>
      <c r="BU142" s="24"/>
      <c r="BV142" s="24"/>
      <c r="BW142" s="24"/>
      <c r="BX142" s="32"/>
      <c r="BY142" s="24">
        <f t="shared" si="87"/>
        <v>147323</v>
      </c>
      <c r="BZ142" s="24">
        <f t="shared" si="80"/>
        <v>0</v>
      </c>
      <c r="CA142" s="24">
        <f t="shared" si="88"/>
        <v>34368.103000000003</v>
      </c>
      <c r="CB142" s="24" t="e">
        <f>CA142/BZ142*100</f>
        <v>#DIV/0!</v>
      </c>
      <c r="CC142" s="24"/>
      <c r="CD142" s="24">
        <f t="shared" si="89"/>
        <v>176905.18153999999</v>
      </c>
      <c r="CE142" s="33">
        <f t="shared" si="90"/>
        <v>49097.29</v>
      </c>
      <c r="CF142" s="24"/>
      <c r="CG142" s="42"/>
      <c r="CH142" s="42"/>
      <c r="CI142" s="33"/>
      <c r="CJ142" s="4"/>
      <c r="CK142" s="43"/>
      <c r="CL142" s="26"/>
      <c r="CM142" s="19"/>
      <c r="CN142" s="45"/>
      <c r="CO142" s="46"/>
      <c r="CP142" s="46"/>
    </row>
    <row r="143" spans="1:94" s="47" customFormat="1" ht="168" hidden="1" customHeight="1" x14ac:dyDescent="0.85">
      <c r="A143" s="1"/>
      <c r="B143" s="1">
        <f t="shared" si="91"/>
        <v>117</v>
      </c>
      <c r="C143" s="111" t="s">
        <v>204</v>
      </c>
      <c r="D143" s="24">
        <v>55866.067560000003</v>
      </c>
      <c r="E143" s="33">
        <v>0</v>
      </c>
      <c r="F143" s="33">
        <v>0</v>
      </c>
      <c r="G143" s="33">
        <v>0</v>
      </c>
      <c r="H143" s="33">
        <v>0</v>
      </c>
      <c r="I143" s="33">
        <v>0</v>
      </c>
      <c r="J143" s="33">
        <v>0</v>
      </c>
      <c r="K143" s="33">
        <v>0</v>
      </c>
      <c r="L143" s="33">
        <v>0</v>
      </c>
      <c r="M143" s="33">
        <v>0</v>
      </c>
      <c r="N143" s="33">
        <v>0</v>
      </c>
      <c r="O143" s="33">
        <v>0</v>
      </c>
      <c r="P143" s="33">
        <v>0</v>
      </c>
      <c r="Q143" s="33">
        <v>0</v>
      </c>
      <c r="R143" s="33">
        <v>0</v>
      </c>
      <c r="S143" s="33">
        <v>0</v>
      </c>
      <c r="T143" s="33">
        <v>0</v>
      </c>
      <c r="U143" s="33">
        <v>0</v>
      </c>
      <c r="V143" s="33">
        <v>0</v>
      </c>
      <c r="W143" s="33">
        <v>0</v>
      </c>
      <c r="X143" s="33">
        <v>0</v>
      </c>
      <c r="Y143" s="33">
        <v>0</v>
      </c>
      <c r="Z143" s="33">
        <v>0</v>
      </c>
      <c r="AA143" s="33">
        <v>0</v>
      </c>
      <c r="AB143" s="33">
        <v>0</v>
      </c>
      <c r="AC143" s="33">
        <v>0</v>
      </c>
      <c r="AD143" s="33">
        <v>0</v>
      </c>
      <c r="AE143" s="33">
        <v>0</v>
      </c>
      <c r="AF143" s="33">
        <v>0</v>
      </c>
      <c r="AG143" s="33">
        <v>0</v>
      </c>
      <c r="AH143" s="33">
        <v>0</v>
      </c>
      <c r="AI143" s="33">
        <v>0</v>
      </c>
      <c r="AJ143" s="33">
        <v>0</v>
      </c>
      <c r="AK143" s="33">
        <v>0</v>
      </c>
      <c r="AL143" s="33">
        <v>0</v>
      </c>
      <c r="AM143" s="33">
        <v>0</v>
      </c>
      <c r="AN143" s="33">
        <v>0</v>
      </c>
      <c r="AO143" s="33">
        <v>0</v>
      </c>
      <c r="AP143" s="33">
        <v>0</v>
      </c>
      <c r="AQ143" s="33">
        <v>0</v>
      </c>
      <c r="AR143" s="33">
        <v>0</v>
      </c>
      <c r="AS143" s="33">
        <v>0</v>
      </c>
      <c r="AT143" s="33">
        <v>0</v>
      </c>
      <c r="AU143" s="33">
        <v>0</v>
      </c>
      <c r="AV143" s="33">
        <v>0</v>
      </c>
      <c r="AW143" s="33">
        <v>0</v>
      </c>
      <c r="AX143" s="33">
        <v>0</v>
      </c>
      <c r="AY143" s="33">
        <v>0</v>
      </c>
      <c r="AZ143" s="33">
        <v>0</v>
      </c>
      <c r="BA143" s="33">
        <v>0</v>
      </c>
      <c r="BB143" s="33">
        <v>0</v>
      </c>
      <c r="BC143" s="33">
        <v>0</v>
      </c>
      <c r="BD143" s="33">
        <v>0</v>
      </c>
      <c r="BE143" s="33">
        <v>0</v>
      </c>
      <c r="BF143" s="33">
        <v>0</v>
      </c>
      <c r="BG143" s="33">
        <v>0</v>
      </c>
      <c r="BH143" s="33">
        <v>0</v>
      </c>
      <c r="BI143" s="33">
        <v>0</v>
      </c>
      <c r="BJ143" s="33"/>
      <c r="BK143" s="33"/>
      <c r="BL143" s="32"/>
      <c r="BM143" s="33"/>
      <c r="BN143" s="30"/>
      <c r="BO143" s="24">
        <v>193630</v>
      </c>
      <c r="BP143" s="24"/>
      <c r="BQ143" s="30"/>
      <c r="BR143" s="30"/>
      <c r="BS143" s="32"/>
      <c r="BT143" s="33"/>
      <c r="BU143" s="24"/>
      <c r="BV143" s="24"/>
      <c r="BW143" s="24"/>
      <c r="BX143" s="32"/>
      <c r="BY143" s="24">
        <f t="shared" si="87"/>
        <v>193630</v>
      </c>
      <c r="BZ143" s="24">
        <f t="shared" ref="BZ143:BZ172" si="92">-F143+L143+R143</f>
        <v>0</v>
      </c>
      <c r="CA143" s="24">
        <f t="shared" si="88"/>
        <v>0</v>
      </c>
      <c r="CB143" s="24">
        <f t="shared" si="26"/>
        <v>0</v>
      </c>
      <c r="CC143" s="24"/>
      <c r="CD143" s="24">
        <f t="shared" si="89"/>
        <v>249496.06756</v>
      </c>
      <c r="CE143" s="33">
        <f t="shared" si="90"/>
        <v>0</v>
      </c>
      <c r="CF143" s="24"/>
      <c r="CG143" s="42" t="s">
        <v>268</v>
      </c>
      <c r="CH143" s="42">
        <v>193630</v>
      </c>
      <c r="CI143" s="33"/>
      <c r="CJ143" s="4"/>
      <c r="CK143" s="43"/>
      <c r="CL143" s="26"/>
      <c r="CM143" s="19"/>
      <c r="CN143" s="45"/>
      <c r="CO143" s="46"/>
      <c r="CP143" s="46"/>
    </row>
    <row r="144" spans="1:94" s="47" customFormat="1" ht="123" x14ac:dyDescent="0.85">
      <c r="A144" s="143"/>
      <c r="B144" s="1">
        <f t="shared" si="91"/>
        <v>118</v>
      </c>
      <c r="C144" s="111" t="s">
        <v>8</v>
      </c>
      <c r="D144" s="24">
        <v>6270.1818199999998</v>
      </c>
      <c r="E144" s="33">
        <v>2351.3180000000002</v>
      </c>
      <c r="F144" s="33"/>
      <c r="G144" s="33">
        <v>1166.999</v>
      </c>
      <c r="H144" s="33"/>
      <c r="I144" s="33"/>
      <c r="J144" s="33"/>
      <c r="K144" s="33"/>
      <c r="L144" s="33">
        <v>16576.2</v>
      </c>
      <c r="M144" s="33"/>
      <c r="N144" s="33"/>
      <c r="O144" s="33"/>
      <c r="P144" s="33"/>
      <c r="Q144" s="33"/>
      <c r="R144" s="33">
        <v>8288.1</v>
      </c>
      <c r="S144" s="33">
        <v>2080.1779999999999</v>
      </c>
      <c r="T144" s="33"/>
      <c r="U144" s="33"/>
      <c r="V144" s="33"/>
      <c r="W144" s="33"/>
      <c r="X144" s="33">
        <v>8288.1</v>
      </c>
      <c r="Y144" s="33"/>
      <c r="Z144" s="33"/>
      <c r="AA144" s="33"/>
      <c r="AB144" s="33"/>
      <c r="AC144" s="33"/>
      <c r="AD144" s="33">
        <v>12432.15</v>
      </c>
      <c r="AE144" s="33"/>
      <c r="AF144" s="33"/>
      <c r="AG144" s="33"/>
      <c r="AH144" s="33"/>
      <c r="AI144" s="33"/>
      <c r="AJ144" s="33">
        <v>8288.1</v>
      </c>
      <c r="AK144" s="33"/>
      <c r="AL144" s="33"/>
      <c r="AM144" s="33"/>
      <c r="AN144" s="32"/>
      <c r="AO144" s="33"/>
      <c r="AP144" s="33">
        <v>8288.1</v>
      </c>
      <c r="AQ144" s="33"/>
      <c r="AR144" s="33"/>
      <c r="AS144" s="33"/>
      <c r="AT144" s="32"/>
      <c r="AU144" s="33"/>
      <c r="AV144" s="33">
        <v>8288.1</v>
      </c>
      <c r="AW144" s="33"/>
      <c r="AX144" s="33"/>
      <c r="AY144" s="33"/>
      <c r="AZ144" s="32"/>
      <c r="BA144" s="33"/>
      <c r="BB144" s="33">
        <v>8288.1</v>
      </c>
      <c r="BC144" s="33"/>
      <c r="BD144" s="33"/>
      <c r="BE144" s="33"/>
      <c r="BF144" s="32"/>
      <c r="BG144" s="33"/>
      <c r="BH144" s="33">
        <v>4144.05</v>
      </c>
      <c r="BI144" s="33"/>
      <c r="BJ144" s="33"/>
      <c r="BK144" s="33"/>
      <c r="BL144" s="32"/>
      <c r="BM144" s="33"/>
      <c r="BN144" s="30"/>
      <c r="BO144" s="24">
        <v>0</v>
      </c>
      <c r="BP144" s="24"/>
      <c r="BQ144" s="30"/>
      <c r="BR144" s="30"/>
      <c r="BS144" s="32"/>
      <c r="BT144" s="33"/>
      <c r="BU144" s="24"/>
      <c r="BV144" s="24"/>
      <c r="BW144" s="24"/>
      <c r="BX144" s="32"/>
      <c r="BY144" s="24">
        <f t="shared" si="87"/>
        <v>82881.000000000015</v>
      </c>
      <c r="BZ144" s="24">
        <f t="shared" si="92"/>
        <v>24864.300000000003</v>
      </c>
      <c r="CA144" s="24">
        <f t="shared" si="88"/>
        <v>3247.1769999999997</v>
      </c>
      <c r="CB144" s="24">
        <f>CA144/BZ144*100</f>
        <v>13.059595484288716</v>
      </c>
      <c r="CC144" s="24"/>
      <c r="CD144" s="24">
        <f t="shared" si="89"/>
        <v>89151.181820000013</v>
      </c>
      <c r="CE144" s="33">
        <f t="shared" si="90"/>
        <v>5598.4949999999999</v>
      </c>
      <c r="CF144" s="24"/>
      <c r="CG144" s="42"/>
      <c r="CH144" s="42"/>
      <c r="CI144" s="33"/>
      <c r="CJ144" s="4"/>
      <c r="CK144" s="43"/>
      <c r="CL144" s="26"/>
      <c r="CM144" s="19"/>
      <c r="CN144" s="45"/>
      <c r="CO144" s="46"/>
      <c r="CP144" s="46"/>
    </row>
    <row r="145" spans="1:94" s="47" customFormat="1" ht="225.75" customHeight="1" x14ac:dyDescent="0.85">
      <c r="A145" s="143"/>
      <c r="B145" s="1">
        <f t="shared" si="91"/>
        <v>119</v>
      </c>
      <c r="C145" s="111" t="s">
        <v>9</v>
      </c>
      <c r="D145" s="24">
        <v>0</v>
      </c>
      <c r="E145" s="24">
        <v>0</v>
      </c>
      <c r="F145" s="24">
        <v>0</v>
      </c>
      <c r="G145" s="24">
        <v>0</v>
      </c>
      <c r="H145" s="24">
        <v>0</v>
      </c>
      <c r="I145" s="24">
        <v>0</v>
      </c>
      <c r="J145" s="24">
        <v>0</v>
      </c>
      <c r="K145" s="24">
        <v>0</v>
      </c>
      <c r="L145" s="24">
        <v>0</v>
      </c>
      <c r="M145" s="24">
        <v>0</v>
      </c>
      <c r="N145" s="24">
        <v>0</v>
      </c>
      <c r="O145" s="24">
        <v>0</v>
      </c>
      <c r="P145" s="24">
        <v>0</v>
      </c>
      <c r="Q145" s="24">
        <v>0</v>
      </c>
      <c r="R145" s="33">
        <v>0</v>
      </c>
      <c r="S145" s="33"/>
      <c r="T145" s="33"/>
      <c r="U145" s="33"/>
      <c r="V145" s="33"/>
      <c r="W145" s="33"/>
      <c r="X145" s="33">
        <v>0</v>
      </c>
      <c r="Y145" s="33"/>
      <c r="Z145" s="33"/>
      <c r="AA145" s="33"/>
      <c r="AB145" s="33"/>
      <c r="AC145" s="33"/>
      <c r="AD145" s="33">
        <v>0</v>
      </c>
      <c r="AE145" s="33"/>
      <c r="AF145" s="33"/>
      <c r="AG145" s="33"/>
      <c r="AH145" s="33"/>
      <c r="AI145" s="33"/>
      <c r="AJ145" s="33">
        <v>100000</v>
      </c>
      <c r="AK145" s="33"/>
      <c r="AL145" s="33"/>
      <c r="AM145" s="33"/>
      <c r="AN145" s="32"/>
      <c r="AO145" s="33"/>
      <c r="AP145" s="33">
        <v>0</v>
      </c>
      <c r="AQ145" s="33"/>
      <c r="AR145" s="33"/>
      <c r="AS145" s="33"/>
      <c r="AT145" s="32"/>
      <c r="AU145" s="33"/>
      <c r="AV145" s="33">
        <v>0</v>
      </c>
      <c r="AW145" s="33"/>
      <c r="AX145" s="33"/>
      <c r="AY145" s="33"/>
      <c r="AZ145" s="32"/>
      <c r="BA145" s="33"/>
      <c r="BB145" s="33">
        <v>0</v>
      </c>
      <c r="BC145" s="33"/>
      <c r="BD145" s="33"/>
      <c r="BE145" s="33"/>
      <c r="BF145" s="32"/>
      <c r="BG145" s="33"/>
      <c r="BH145" s="33">
        <v>0</v>
      </c>
      <c r="BI145" s="33"/>
      <c r="BJ145" s="33"/>
      <c r="BK145" s="33"/>
      <c r="BL145" s="32"/>
      <c r="BM145" s="33"/>
      <c r="BN145" s="30"/>
      <c r="BO145" s="24">
        <v>15460</v>
      </c>
      <c r="BP145" s="24"/>
      <c r="BQ145" s="30"/>
      <c r="BR145" s="30"/>
      <c r="BS145" s="32"/>
      <c r="BT145" s="33"/>
      <c r="BU145" s="24"/>
      <c r="BV145" s="24"/>
      <c r="BW145" s="24"/>
      <c r="BX145" s="32"/>
      <c r="BY145" s="24">
        <f t="shared" si="87"/>
        <v>115460</v>
      </c>
      <c r="BZ145" s="24">
        <f t="shared" si="92"/>
        <v>0</v>
      </c>
      <c r="CA145" s="24">
        <f t="shared" si="88"/>
        <v>0</v>
      </c>
      <c r="CB145" s="24">
        <f t="shared" si="26"/>
        <v>0</v>
      </c>
      <c r="CC145" s="24"/>
      <c r="CD145" s="24">
        <f t="shared" si="89"/>
        <v>115460</v>
      </c>
      <c r="CE145" s="33">
        <f t="shared" si="90"/>
        <v>0</v>
      </c>
      <c r="CF145" s="24"/>
      <c r="CG145" s="42"/>
      <c r="CH145" s="42"/>
      <c r="CI145" s="33"/>
      <c r="CJ145" s="4"/>
      <c r="CK145" s="43"/>
      <c r="CL145" s="26"/>
      <c r="CM145" s="19"/>
      <c r="CN145" s="45"/>
      <c r="CO145" s="46"/>
      <c r="CP145" s="46"/>
    </row>
    <row r="146" spans="1:94" s="47" customFormat="1" ht="168" customHeight="1" x14ac:dyDescent="0.85">
      <c r="A146" s="1"/>
      <c r="B146" s="1">
        <f t="shared" si="91"/>
        <v>120</v>
      </c>
      <c r="C146" s="111" t="s">
        <v>10</v>
      </c>
      <c r="D146" s="24">
        <v>45399.558680000002</v>
      </c>
      <c r="E146" s="33">
        <v>0</v>
      </c>
      <c r="F146" s="33">
        <v>0</v>
      </c>
      <c r="G146" s="33">
        <v>0</v>
      </c>
      <c r="H146" s="33">
        <v>0</v>
      </c>
      <c r="I146" s="33">
        <v>0</v>
      </c>
      <c r="J146" s="33">
        <v>0</v>
      </c>
      <c r="K146" s="33">
        <v>0</v>
      </c>
      <c r="L146" s="33">
        <v>0</v>
      </c>
      <c r="M146" s="33">
        <v>0</v>
      </c>
      <c r="N146" s="33">
        <v>0</v>
      </c>
      <c r="O146" s="33">
        <v>0</v>
      </c>
      <c r="P146" s="33">
        <v>0</v>
      </c>
      <c r="Q146" s="33">
        <v>0</v>
      </c>
      <c r="R146" s="33">
        <v>0</v>
      </c>
      <c r="S146" s="33">
        <v>51.451999999999998</v>
      </c>
      <c r="T146" s="33"/>
      <c r="U146" s="33"/>
      <c r="V146" s="33"/>
      <c r="W146" s="33"/>
      <c r="X146" s="33">
        <v>11601.800000000001</v>
      </c>
      <c r="Y146" s="33"/>
      <c r="Z146" s="33"/>
      <c r="AA146" s="33"/>
      <c r="AB146" s="33"/>
      <c r="AC146" s="33"/>
      <c r="AD146" s="33">
        <v>17402.7</v>
      </c>
      <c r="AE146" s="33"/>
      <c r="AF146" s="33"/>
      <c r="AG146" s="33"/>
      <c r="AH146" s="33"/>
      <c r="AI146" s="33"/>
      <c r="AJ146" s="33">
        <v>17402.7</v>
      </c>
      <c r="AK146" s="33"/>
      <c r="AL146" s="33"/>
      <c r="AM146" s="33"/>
      <c r="AN146" s="32"/>
      <c r="AO146" s="33"/>
      <c r="AP146" s="33">
        <v>23203.600000000002</v>
      </c>
      <c r="AQ146" s="33"/>
      <c r="AR146" s="33"/>
      <c r="AS146" s="33"/>
      <c r="AT146" s="32"/>
      <c r="AU146" s="33"/>
      <c r="AV146" s="33">
        <v>13203.6</v>
      </c>
      <c r="AW146" s="33"/>
      <c r="AX146" s="33"/>
      <c r="AY146" s="33"/>
      <c r="AZ146" s="32"/>
      <c r="BA146" s="33"/>
      <c r="BB146" s="33">
        <v>11601.800000000001</v>
      </c>
      <c r="BC146" s="33"/>
      <c r="BD146" s="33"/>
      <c r="BE146" s="33"/>
      <c r="BF146" s="32"/>
      <c r="BG146" s="33"/>
      <c r="BH146" s="33">
        <v>11601.800000000001</v>
      </c>
      <c r="BI146" s="33"/>
      <c r="BJ146" s="33"/>
      <c r="BK146" s="33"/>
      <c r="BL146" s="32"/>
      <c r="BM146" s="33"/>
      <c r="BN146" s="30"/>
      <c r="BO146" s="24">
        <v>10000</v>
      </c>
      <c r="BP146" s="24"/>
      <c r="BQ146" s="30"/>
      <c r="BR146" s="30"/>
      <c r="BS146" s="32"/>
      <c r="BT146" s="33"/>
      <c r="BU146" s="24"/>
      <c r="BV146" s="24"/>
      <c r="BW146" s="24"/>
      <c r="BX146" s="32"/>
      <c r="BY146" s="24">
        <f t="shared" si="87"/>
        <v>116018.00000000001</v>
      </c>
      <c r="BZ146" s="24">
        <f t="shared" si="92"/>
        <v>0</v>
      </c>
      <c r="CA146" s="24">
        <f t="shared" si="88"/>
        <v>51.451999999999998</v>
      </c>
      <c r="CB146" s="24" t="e">
        <f>CA146/BZ146*100</f>
        <v>#DIV/0!</v>
      </c>
      <c r="CC146" s="24"/>
      <c r="CD146" s="24">
        <f t="shared" si="89"/>
        <v>161417.55868000002</v>
      </c>
      <c r="CE146" s="33">
        <f t="shared" si="90"/>
        <v>51.451999999999998</v>
      </c>
      <c r="CF146" s="24"/>
      <c r="CG146" s="42" t="s">
        <v>268</v>
      </c>
      <c r="CH146" s="42">
        <v>10000</v>
      </c>
      <c r="CI146" s="33"/>
      <c r="CJ146" s="4"/>
      <c r="CK146" s="43"/>
      <c r="CL146" s="26"/>
      <c r="CM146" s="19"/>
      <c r="CN146" s="45"/>
      <c r="CO146" s="46"/>
      <c r="CP146" s="46"/>
    </row>
    <row r="147" spans="1:94" s="47" customFormat="1" ht="168" customHeight="1" x14ac:dyDescent="0.85">
      <c r="A147" s="1"/>
      <c r="B147" s="1">
        <f t="shared" si="91"/>
        <v>121</v>
      </c>
      <c r="C147" s="111" t="s">
        <v>11</v>
      </c>
      <c r="D147" s="24">
        <v>39416.7886</v>
      </c>
      <c r="E147" s="33">
        <v>19708.394</v>
      </c>
      <c r="F147" s="33">
        <v>0</v>
      </c>
      <c r="G147" s="33">
        <v>0</v>
      </c>
      <c r="H147" s="33">
        <v>0</v>
      </c>
      <c r="I147" s="33">
        <v>0</v>
      </c>
      <c r="J147" s="33">
        <v>0</v>
      </c>
      <c r="K147" s="33">
        <v>0</v>
      </c>
      <c r="L147" s="33">
        <v>0</v>
      </c>
      <c r="M147" s="33">
        <v>39760.411999999997</v>
      </c>
      <c r="N147" s="33">
        <v>0</v>
      </c>
      <c r="O147" s="33">
        <v>0</v>
      </c>
      <c r="P147" s="33">
        <v>0</v>
      </c>
      <c r="Q147" s="33">
        <v>0</v>
      </c>
      <c r="R147" s="33">
        <v>0</v>
      </c>
      <c r="S147" s="33">
        <v>27606.61</v>
      </c>
      <c r="T147" s="33">
        <v>0</v>
      </c>
      <c r="U147" s="33">
        <v>0</v>
      </c>
      <c r="V147" s="33">
        <v>0</v>
      </c>
      <c r="W147" s="33">
        <v>0</v>
      </c>
      <c r="X147" s="33">
        <v>0</v>
      </c>
      <c r="Y147" s="33">
        <v>0</v>
      </c>
      <c r="Z147" s="33">
        <v>0</v>
      </c>
      <c r="AA147" s="33">
        <v>0</v>
      </c>
      <c r="AB147" s="33">
        <v>0</v>
      </c>
      <c r="AC147" s="33">
        <v>0</v>
      </c>
      <c r="AD147" s="33">
        <v>0</v>
      </c>
      <c r="AE147" s="33">
        <v>0</v>
      </c>
      <c r="AF147" s="33">
        <v>0</v>
      </c>
      <c r="AG147" s="33">
        <v>0</v>
      </c>
      <c r="AH147" s="33">
        <v>0</v>
      </c>
      <c r="AI147" s="33">
        <v>0</v>
      </c>
      <c r="AJ147" s="33">
        <v>0</v>
      </c>
      <c r="AK147" s="33">
        <v>0</v>
      </c>
      <c r="AL147" s="33">
        <v>0</v>
      </c>
      <c r="AM147" s="33">
        <v>0</v>
      </c>
      <c r="AN147" s="33">
        <v>0</v>
      </c>
      <c r="AO147" s="33">
        <v>0</v>
      </c>
      <c r="AP147" s="33">
        <v>26725.8</v>
      </c>
      <c r="AQ147" s="33"/>
      <c r="AR147" s="33"/>
      <c r="AS147" s="33"/>
      <c r="AT147" s="32"/>
      <c r="AU147" s="33"/>
      <c r="AV147" s="33">
        <v>26725.8</v>
      </c>
      <c r="AW147" s="33"/>
      <c r="AX147" s="33"/>
      <c r="AY147" s="33"/>
      <c r="AZ147" s="32"/>
      <c r="BA147" s="33"/>
      <c r="BB147" s="33">
        <v>20088.7</v>
      </c>
      <c r="BC147" s="33"/>
      <c r="BD147" s="33"/>
      <c r="BE147" s="33"/>
      <c r="BF147" s="32"/>
      <c r="BG147" s="33"/>
      <c r="BH147" s="33">
        <v>26459.7</v>
      </c>
      <c r="BI147" s="33"/>
      <c r="BJ147" s="33"/>
      <c r="BK147" s="33"/>
      <c r="BL147" s="32"/>
      <c r="BM147" s="33"/>
      <c r="BN147" s="30"/>
      <c r="BO147" s="24">
        <v>267258</v>
      </c>
      <c r="BP147" s="24"/>
      <c r="BQ147" s="30"/>
      <c r="BR147" s="30"/>
      <c r="BS147" s="32"/>
      <c r="BT147" s="33"/>
      <c r="BU147" s="24"/>
      <c r="BV147" s="24"/>
      <c r="BW147" s="24"/>
      <c r="BX147" s="32"/>
      <c r="BY147" s="24">
        <f t="shared" si="87"/>
        <v>367258</v>
      </c>
      <c r="BZ147" s="24">
        <f t="shared" si="92"/>
        <v>0</v>
      </c>
      <c r="CA147" s="24">
        <f t="shared" si="88"/>
        <v>67367.021999999997</v>
      </c>
      <c r="CB147" s="24" t="e">
        <f>CA147/BZ147*100</f>
        <v>#DIV/0!</v>
      </c>
      <c r="CC147" s="24"/>
      <c r="CD147" s="24">
        <f t="shared" si="89"/>
        <v>406674.78859999997</v>
      </c>
      <c r="CE147" s="33">
        <f t="shared" si="90"/>
        <v>87075.415999999997</v>
      </c>
      <c r="CF147" s="24"/>
      <c r="CG147" s="42" t="s">
        <v>268</v>
      </c>
      <c r="CH147" s="42">
        <v>267258</v>
      </c>
      <c r="CI147" s="33"/>
      <c r="CJ147" s="4"/>
      <c r="CK147" s="43"/>
      <c r="CL147" s="26"/>
      <c r="CM147" s="19"/>
      <c r="CN147" s="45"/>
      <c r="CO147" s="46"/>
      <c r="CP147" s="46"/>
    </row>
    <row r="148" spans="1:94" s="47" customFormat="1" ht="160.5" customHeight="1" x14ac:dyDescent="0.85">
      <c r="A148" s="1"/>
      <c r="B148" s="1">
        <f t="shared" si="91"/>
        <v>122</v>
      </c>
      <c r="C148" s="111" t="s">
        <v>205</v>
      </c>
      <c r="D148" s="24">
        <v>26719.13034</v>
      </c>
      <c r="E148" s="33">
        <v>1700</v>
      </c>
      <c r="F148" s="33">
        <v>0</v>
      </c>
      <c r="G148" s="33">
        <v>0</v>
      </c>
      <c r="H148" s="33"/>
      <c r="I148" s="33"/>
      <c r="J148" s="33"/>
      <c r="K148" s="33"/>
      <c r="L148" s="33">
        <v>3507.65</v>
      </c>
      <c r="M148" s="33">
        <v>1686.269</v>
      </c>
      <c r="N148" s="33"/>
      <c r="O148" s="33"/>
      <c r="P148" s="33"/>
      <c r="Q148" s="33"/>
      <c r="R148" s="33">
        <v>7015.3</v>
      </c>
      <c r="S148" s="33"/>
      <c r="T148" s="33"/>
      <c r="U148" s="33"/>
      <c r="V148" s="33"/>
      <c r="W148" s="33"/>
      <c r="X148" s="33">
        <v>7015.3</v>
      </c>
      <c r="Y148" s="33"/>
      <c r="Z148" s="33"/>
      <c r="AA148" s="33"/>
      <c r="AB148" s="33"/>
      <c r="AC148" s="33"/>
      <c r="AD148" s="33">
        <v>7015.3</v>
      </c>
      <c r="AE148" s="33"/>
      <c r="AF148" s="33"/>
      <c r="AG148" s="33"/>
      <c r="AH148" s="33"/>
      <c r="AI148" s="33"/>
      <c r="AJ148" s="33">
        <v>7015.3</v>
      </c>
      <c r="AK148" s="33"/>
      <c r="AL148" s="33"/>
      <c r="AM148" s="33"/>
      <c r="AN148" s="32"/>
      <c r="AO148" s="33"/>
      <c r="AP148" s="33">
        <v>7015.3</v>
      </c>
      <c r="AQ148" s="33"/>
      <c r="AR148" s="33"/>
      <c r="AS148" s="33"/>
      <c r="AT148" s="32"/>
      <c r="AU148" s="33"/>
      <c r="AV148" s="33">
        <v>10522.949999999999</v>
      </c>
      <c r="AW148" s="33"/>
      <c r="AX148" s="33"/>
      <c r="AY148" s="33"/>
      <c r="AZ148" s="32"/>
      <c r="BA148" s="33"/>
      <c r="BB148" s="33">
        <v>10522.949999999999</v>
      </c>
      <c r="BC148" s="33"/>
      <c r="BD148" s="33"/>
      <c r="BE148" s="33"/>
      <c r="BF148" s="32"/>
      <c r="BG148" s="33"/>
      <c r="BH148" s="33">
        <v>10522.949999999999</v>
      </c>
      <c r="BI148" s="33"/>
      <c r="BJ148" s="33"/>
      <c r="BK148" s="33"/>
      <c r="BL148" s="32"/>
      <c r="BM148" s="33"/>
      <c r="BN148" s="30"/>
      <c r="BO148" s="24">
        <v>0</v>
      </c>
      <c r="BP148" s="24"/>
      <c r="BQ148" s="30"/>
      <c r="BR148" s="30"/>
      <c r="BS148" s="32"/>
      <c r="BT148" s="33"/>
      <c r="BU148" s="24"/>
      <c r="BV148" s="24"/>
      <c r="BW148" s="24"/>
      <c r="BX148" s="32"/>
      <c r="BY148" s="24">
        <f t="shared" si="87"/>
        <v>70153</v>
      </c>
      <c r="BZ148" s="24">
        <f t="shared" si="92"/>
        <v>10522.95</v>
      </c>
      <c r="CA148" s="24">
        <f t="shared" si="88"/>
        <v>1686.269</v>
      </c>
      <c r="CB148" s="24">
        <f>CA148/BZ148*100</f>
        <v>16.024679391235345</v>
      </c>
      <c r="CC148" s="24"/>
      <c r="CD148" s="24">
        <f t="shared" si="89"/>
        <v>96872.130340000003</v>
      </c>
      <c r="CE148" s="33">
        <f t="shared" si="90"/>
        <v>3386.2690000000002</v>
      </c>
      <c r="CF148" s="24"/>
      <c r="CG148" s="42"/>
      <c r="CH148" s="42"/>
      <c r="CI148" s="33"/>
      <c r="CJ148" s="4"/>
      <c r="CK148" s="43"/>
      <c r="CL148" s="26"/>
      <c r="CM148" s="19"/>
      <c r="CN148" s="45"/>
      <c r="CO148" s="46"/>
      <c r="CP148" s="46"/>
    </row>
    <row r="149" spans="1:94" s="47" customFormat="1" ht="117.75" customHeight="1" x14ac:dyDescent="0.85">
      <c r="A149" s="1"/>
      <c r="B149" s="1">
        <f t="shared" si="91"/>
        <v>123</v>
      </c>
      <c r="C149" s="111" t="s">
        <v>12</v>
      </c>
      <c r="D149" s="24">
        <v>44060.5</v>
      </c>
      <c r="E149" s="33">
        <v>8011</v>
      </c>
      <c r="F149" s="33">
        <v>0</v>
      </c>
      <c r="G149" s="33">
        <v>12204.763000000001</v>
      </c>
      <c r="H149" s="33"/>
      <c r="I149" s="33"/>
      <c r="J149" s="33"/>
      <c r="K149" s="33"/>
      <c r="L149" s="33">
        <v>6411.35</v>
      </c>
      <c r="M149" s="33">
        <v>42.993000000000002</v>
      </c>
      <c r="N149" s="33"/>
      <c r="O149" s="33"/>
      <c r="P149" s="33"/>
      <c r="Q149" s="33"/>
      <c r="R149" s="33">
        <v>12822.7</v>
      </c>
      <c r="S149" s="33">
        <v>2753.1370000000002</v>
      </c>
      <c r="T149" s="33"/>
      <c r="U149" s="33"/>
      <c r="V149" s="33"/>
      <c r="W149" s="33"/>
      <c r="X149" s="33">
        <v>12822.7</v>
      </c>
      <c r="Y149" s="33"/>
      <c r="Z149" s="33"/>
      <c r="AA149" s="33"/>
      <c r="AB149" s="33"/>
      <c r="AC149" s="33"/>
      <c r="AD149" s="33">
        <v>12822.7</v>
      </c>
      <c r="AE149" s="33"/>
      <c r="AF149" s="33"/>
      <c r="AG149" s="33"/>
      <c r="AH149" s="33"/>
      <c r="AI149" s="33"/>
      <c r="AJ149" s="33">
        <v>12822.7</v>
      </c>
      <c r="AK149" s="33"/>
      <c r="AL149" s="33"/>
      <c r="AM149" s="33"/>
      <c r="AN149" s="32"/>
      <c r="AO149" s="33"/>
      <c r="AP149" s="33">
        <v>12822.7</v>
      </c>
      <c r="AQ149" s="33"/>
      <c r="AR149" s="33"/>
      <c r="AS149" s="33"/>
      <c r="AT149" s="32"/>
      <c r="AU149" s="33"/>
      <c r="AV149" s="33">
        <v>19234.05</v>
      </c>
      <c r="AW149" s="33"/>
      <c r="AX149" s="33"/>
      <c r="AY149" s="33"/>
      <c r="AZ149" s="32"/>
      <c r="BA149" s="33"/>
      <c r="BB149" s="33">
        <v>19234.05</v>
      </c>
      <c r="BC149" s="33"/>
      <c r="BD149" s="33"/>
      <c r="BE149" s="33"/>
      <c r="BF149" s="32"/>
      <c r="BG149" s="33"/>
      <c r="BH149" s="33">
        <v>19234.05</v>
      </c>
      <c r="BI149" s="33"/>
      <c r="BJ149" s="33"/>
      <c r="BK149" s="33"/>
      <c r="BL149" s="32"/>
      <c r="BM149" s="33"/>
      <c r="BN149" s="30"/>
      <c r="BO149" s="24">
        <v>0</v>
      </c>
      <c r="BP149" s="24"/>
      <c r="BQ149" s="30"/>
      <c r="BR149" s="30"/>
      <c r="BS149" s="32"/>
      <c r="BT149" s="33"/>
      <c r="BU149" s="24"/>
      <c r="BV149" s="24"/>
      <c r="BW149" s="24"/>
      <c r="BX149" s="32"/>
      <c r="BY149" s="24">
        <f t="shared" si="87"/>
        <v>128227.00000000001</v>
      </c>
      <c r="BZ149" s="24">
        <f t="shared" si="92"/>
        <v>19234.050000000003</v>
      </c>
      <c r="CA149" s="24">
        <f t="shared" si="88"/>
        <v>15000.893000000002</v>
      </c>
      <c r="CB149" s="24">
        <f>CA149/BZ149*100</f>
        <v>77.99133827768982</v>
      </c>
      <c r="CC149" s="24"/>
      <c r="CD149" s="24">
        <f t="shared" si="89"/>
        <v>172287.5</v>
      </c>
      <c r="CE149" s="33">
        <f t="shared" si="90"/>
        <v>23011.893000000004</v>
      </c>
      <c r="CF149" s="24"/>
      <c r="CG149" s="42"/>
      <c r="CH149" s="42"/>
      <c r="CI149" s="33"/>
      <c r="CJ149" s="4"/>
      <c r="CK149" s="43"/>
      <c r="CL149" s="26"/>
      <c r="CM149" s="19"/>
      <c r="CN149" s="45"/>
      <c r="CO149" s="46"/>
      <c r="CP149" s="46"/>
    </row>
    <row r="150" spans="1:94" s="47" customFormat="1" ht="179.25" customHeight="1" x14ac:dyDescent="0.85">
      <c r="A150" s="1"/>
      <c r="B150" s="1">
        <f t="shared" si="91"/>
        <v>124</v>
      </c>
      <c r="C150" s="111" t="s">
        <v>206</v>
      </c>
      <c r="D150" s="24">
        <v>39650.891680000001</v>
      </c>
      <c r="E150" s="33">
        <v>0</v>
      </c>
      <c r="F150" s="33">
        <v>0</v>
      </c>
      <c r="G150" s="33">
        <v>6043.9989999999998</v>
      </c>
      <c r="H150" s="33"/>
      <c r="I150" s="33"/>
      <c r="J150" s="33"/>
      <c r="K150" s="33"/>
      <c r="L150" s="33">
        <v>5033.8</v>
      </c>
      <c r="M150" s="33">
        <v>9.7159999999999993</v>
      </c>
      <c r="N150" s="33"/>
      <c r="O150" s="33"/>
      <c r="P150" s="33"/>
      <c r="Q150" s="33"/>
      <c r="R150" s="33">
        <v>10067.6</v>
      </c>
      <c r="S150" s="33">
        <v>2106.1660000000002</v>
      </c>
      <c r="T150" s="33"/>
      <c r="U150" s="33"/>
      <c r="V150" s="33"/>
      <c r="W150" s="33"/>
      <c r="X150" s="33">
        <v>10067.6</v>
      </c>
      <c r="Y150" s="33"/>
      <c r="Z150" s="33"/>
      <c r="AA150" s="33"/>
      <c r="AB150" s="33"/>
      <c r="AC150" s="33"/>
      <c r="AD150" s="33">
        <v>10067.6</v>
      </c>
      <c r="AE150" s="33"/>
      <c r="AF150" s="33"/>
      <c r="AG150" s="33"/>
      <c r="AH150" s="33"/>
      <c r="AI150" s="33"/>
      <c r="AJ150" s="33">
        <v>10067.6</v>
      </c>
      <c r="AK150" s="33"/>
      <c r="AL150" s="33"/>
      <c r="AM150" s="33"/>
      <c r="AN150" s="32"/>
      <c r="AO150" s="33"/>
      <c r="AP150" s="33">
        <v>10067.6</v>
      </c>
      <c r="AQ150" s="33"/>
      <c r="AR150" s="33"/>
      <c r="AS150" s="33"/>
      <c r="AT150" s="32"/>
      <c r="AU150" s="33"/>
      <c r="AV150" s="33">
        <v>15101.4</v>
      </c>
      <c r="AW150" s="33"/>
      <c r="AX150" s="33"/>
      <c r="AY150" s="33"/>
      <c r="AZ150" s="32"/>
      <c r="BA150" s="33"/>
      <c r="BB150" s="33">
        <v>15101.4</v>
      </c>
      <c r="BC150" s="33"/>
      <c r="BD150" s="33"/>
      <c r="BE150" s="33"/>
      <c r="BF150" s="32"/>
      <c r="BG150" s="33"/>
      <c r="BH150" s="33">
        <v>15101.4</v>
      </c>
      <c r="BI150" s="33"/>
      <c r="BJ150" s="33"/>
      <c r="BK150" s="33"/>
      <c r="BL150" s="32"/>
      <c r="BM150" s="33"/>
      <c r="BN150" s="30"/>
      <c r="BO150" s="24">
        <v>0</v>
      </c>
      <c r="BP150" s="24"/>
      <c r="BQ150" s="30"/>
      <c r="BR150" s="30"/>
      <c r="BS150" s="32"/>
      <c r="BT150" s="33"/>
      <c r="BU150" s="24"/>
      <c r="BV150" s="24"/>
      <c r="BW150" s="24"/>
      <c r="BX150" s="32"/>
      <c r="BY150" s="24">
        <f t="shared" si="87"/>
        <v>100675.99999999999</v>
      </c>
      <c r="BZ150" s="24">
        <f t="shared" si="92"/>
        <v>15101.400000000001</v>
      </c>
      <c r="CA150" s="25">
        <f t="shared" si="88"/>
        <v>8159.8810000000003</v>
      </c>
      <c r="CB150" s="24">
        <f t="shared" ref="CB150:CB153" si="93">CA150/BZ150*100</f>
        <v>54.033937250850919</v>
      </c>
      <c r="CC150" s="24"/>
      <c r="CD150" s="24">
        <f t="shared" si="89"/>
        <v>140326.89168</v>
      </c>
      <c r="CE150" s="179">
        <f t="shared" si="90"/>
        <v>8159.8810000000003</v>
      </c>
      <c r="CF150" s="24"/>
      <c r="CG150" s="42"/>
      <c r="CH150" s="42"/>
      <c r="CI150" s="33"/>
      <c r="CJ150" s="4"/>
      <c r="CK150" s="43"/>
      <c r="CL150" s="26"/>
      <c r="CM150" s="19"/>
      <c r="CN150" s="45"/>
      <c r="CO150" s="46"/>
      <c r="CP150" s="46"/>
    </row>
    <row r="151" spans="1:94" s="47" customFormat="1" ht="117.75" customHeight="1" x14ac:dyDescent="0.85">
      <c r="A151" s="1"/>
      <c r="B151" s="1">
        <f t="shared" si="91"/>
        <v>125</v>
      </c>
      <c r="C151" s="111" t="s">
        <v>207</v>
      </c>
      <c r="D151" s="24">
        <v>47890.069750000002</v>
      </c>
      <c r="E151" s="33">
        <v>0</v>
      </c>
      <c r="F151" s="33">
        <v>0</v>
      </c>
      <c r="G151" s="33">
        <v>10164.047</v>
      </c>
      <c r="H151" s="33"/>
      <c r="I151" s="33"/>
      <c r="J151" s="33"/>
      <c r="K151" s="33"/>
      <c r="L151" s="33">
        <v>12054.900000000001</v>
      </c>
      <c r="M151" s="33">
        <v>26.433</v>
      </c>
      <c r="N151" s="33"/>
      <c r="O151" s="33"/>
      <c r="P151" s="33"/>
      <c r="Q151" s="33"/>
      <c r="R151" s="33">
        <v>5054.8999999999996</v>
      </c>
      <c r="S151" s="33">
        <v>16172.456</v>
      </c>
      <c r="T151" s="33"/>
      <c r="U151" s="33"/>
      <c r="V151" s="33"/>
      <c r="W151" s="33"/>
      <c r="X151" s="33">
        <v>8054.9</v>
      </c>
      <c r="Y151" s="33"/>
      <c r="Z151" s="33"/>
      <c r="AA151" s="33"/>
      <c r="AB151" s="33"/>
      <c r="AC151" s="33"/>
      <c r="AD151" s="33">
        <v>9054.9</v>
      </c>
      <c r="AE151" s="33"/>
      <c r="AF151" s="33"/>
      <c r="AG151" s="33"/>
      <c r="AH151" s="33"/>
      <c r="AI151" s="33"/>
      <c r="AJ151" s="33">
        <v>8082.35</v>
      </c>
      <c r="AK151" s="33"/>
      <c r="AL151" s="33"/>
      <c r="AM151" s="33"/>
      <c r="AN151" s="32"/>
      <c r="AO151" s="33"/>
      <c r="AP151" s="33">
        <v>7082.35</v>
      </c>
      <c r="AQ151" s="33"/>
      <c r="AR151" s="33"/>
      <c r="AS151" s="33"/>
      <c r="AT151" s="32"/>
      <c r="AU151" s="33"/>
      <c r="AV151" s="33">
        <v>6054.9</v>
      </c>
      <c r="AW151" s="33"/>
      <c r="AX151" s="33"/>
      <c r="AY151" s="33"/>
      <c r="AZ151" s="32"/>
      <c r="BA151" s="33"/>
      <c r="BB151" s="33">
        <v>9054.9</v>
      </c>
      <c r="BC151" s="33"/>
      <c r="BD151" s="33"/>
      <c r="BE151" s="33"/>
      <c r="BF151" s="32"/>
      <c r="BG151" s="33"/>
      <c r="BH151" s="33">
        <v>6054.9</v>
      </c>
      <c r="BI151" s="33"/>
      <c r="BJ151" s="33"/>
      <c r="BK151" s="33"/>
      <c r="BL151" s="32"/>
      <c r="BM151" s="33"/>
      <c r="BN151" s="30"/>
      <c r="BO151" s="24">
        <v>50000</v>
      </c>
      <c r="BP151" s="24"/>
      <c r="BQ151" s="30"/>
      <c r="BR151" s="30"/>
      <c r="BS151" s="32"/>
      <c r="BT151" s="33"/>
      <c r="BU151" s="24"/>
      <c r="BV151" s="24"/>
      <c r="BW151" s="24"/>
      <c r="BX151" s="32"/>
      <c r="BY151" s="24">
        <f t="shared" si="87"/>
        <v>120549</v>
      </c>
      <c r="BZ151" s="24">
        <f t="shared" si="92"/>
        <v>17109.800000000003</v>
      </c>
      <c r="CA151" s="24">
        <f t="shared" si="88"/>
        <v>26362.936000000002</v>
      </c>
      <c r="CB151" s="24">
        <f t="shared" si="93"/>
        <v>154.08091269331027</v>
      </c>
      <c r="CC151" s="24"/>
      <c r="CD151" s="24">
        <f t="shared" si="89"/>
        <v>168439.06975</v>
      </c>
      <c r="CE151" s="179">
        <f t="shared" si="90"/>
        <v>26362.936000000002</v>
      </c>
      <c r="CF151" s="24"/>
      <c r="CG151" s="42" t="s">
        <v>268</v>
      </c>
      <c r="CH151" s="42">
        <v>50000</v>
      </c>
      <c r="CI151" s="33"/>
      <c r="CJ151" s="4"/>
      <c r="CK151" s="43"/>
      <c r="CL151" s="26"/>
      <c r="CM151" s="19"/>
      <c r="CN151" s="45"/>
      <c r="CO151" s="46"/>
      <c r="CP151" s="46"/>
    </row>
    <row r="152" spans="1:94" s="47" customFormat="1" ht="134.25" customHeight="1" x14ac:dyDescent="0.85">
      <c r="A152" s="1"/>
      <c r="B152" s="1">
        <f t="shared" si="91"/>
        <v>126</v>
      </c>
      <c r="C152" s="111" t="s">
        <v>208</v>
      </c>
      <c r="D152" s="24">
        <v>0</v>
      </c>
      <c r="E152" s="24">
        <v>0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0</v>
      </c>
      <c r="L152" s="24">
        <v>0</v>
      </c>
      <c r="M152" s="24">
        <v>0</v>
      </c>
      <c r="N152" s="33"/>
      <c r="O152" s="33"/>
      <c r="P152" s="33"/>
      <c r="Q152" s="33"/>
      <c r="R152" s="33">
        <v>3848.5</v>
      </c>
      <c r="S152" s="33"/>
      <c r="T152" s="33"/>
      <c r="U152" s="33"/>
      <c r="V152" s="33"/>
      <c r="W152" s="33"/>
      <c r="X152" s="33">
        <v>11545.5</v>
      </c>
      <c r="Y152" s="33"/>
      <c r="Z152" s="33"/>
      <c r="AA152" s="33"/>
      <c r="AB152" s="33"/>
      <c r="AC152" s="33"/>
      <c r="AD152" s="33">
        <v>11545.5</v>
      </c>
      <c r="AE152" s="33"/>
      <c r="AF152" s="33"/>
      <c r="AG152" s="33"/>
      <c r="AH152" s="33"/>
      <c r="AI152" s="33"/>
      <c r="AJ152" s="33">
        <v>11545.5</v>
      </c>
      <c r="AK152" s="33"/>
      <c r="AL152" s="33"/>
      <c r="AM152" s="33"/>
      <c r="AN152" s="32"/>
      <c r="AO152" s="33"/>
      <c r="AP152" s="33">
        <v>7697</v>
      </c>
      <c r="AQ152" s="33"/>
      <c r="AR152" s="33"/>
      <c r="AS152" s="33"/>
      <c r="AT152" s="32"/>
      <c r="AU152" s="33"/>
      <c r="AV152" s="33">
        <v>7697</v>
      </c>
      <c r="AW152" s="33"/>
      <c r="AX152" s="33"/>
      <c r="AY152" s="33"/>
      <c r="AZ152" s="32"/>
      <c r="BA152" s="33"/>
      <c r="BB152" s="33">
        <v>11545.5</v>
      </c>
      <c r="BC152" s="33"/>
      <c r="BD152" s="33"/>
      <c r="BE152" s="33"/>
      <c r="BF152" s="32"/>
      <c r="BG152" s="33"/>
      <c r="BH152" s="33">
        <v>11545.5</v>
      </c>
      <c r="BI152" s="33"/>
      <c r="BJ152" s="33"/>
      <c r="BK152" s="33"/>
      <c r="BL152" s="32"/>
      <c r="BM152" s="33"/>
      <c r="BN152" s="30"/>
      <c r="BO152" s="24">
        <v>0</v>
      </c>
      <c r="BP152" s="24"/>
      <c r="BQ152" s="30"/>
      <c r="BR152" s="30"/>
      <c r="BS152" s="32"/>
      <c r="BT152" s="33"/>
      <c r="BU152" s="24"/>
      <c r="BV152" s="24"/>
      <c r="BW152" s="24"/>
      <c r="BX152" s="32"/>
      <c r="BY152" s="24">
        <f t="shared" si="87"/>
        <v>76970</v>
      </c>
      <c r="BZ152" s="24">
        <f t="shared" si="92"/>
        <v>3848.5</v>
      </c>
      <c r="CA152" s="24">
        <f t="shared" si="88"/>
        <v>0</v>
      </c>
      <c r="CB152" s="24">
        <f t="shared" si="93"/>
        <v>0</v>
      </c>
      <c r="CC152" s="24"/>
      <c r="CD152" s="24">
        <f t="shared" si="89"/>
        <v>76970</v>
      </c>
      <c r="CE152" s="33">
        <f t="shared" si="90"/>
        <v>0</v>
      </c>
      <c r="CF152" s="24"/>
      <c r="CG152" s="42"/>
      <c r="CH152" s="42"/>
      <c r="CI152" s="33"/>
      <c r="CJ152" s="4"/>
      <c r="CK152" s="43"/>
      <c r="CL152" s="26"/>
      <c r="CM152" s="19"/>
      <c r="CN152" s="45"/>
      <c r="CO152" s="46"/>
      <c r="CP152" s="46"/>
    </row>
    <row r="153" spans="1:94" s="47" customFormat="1" ht="171.75" customHeight="1" x14ac:dyDescent="0.85">
      <c r="A153" s="1"/>
      <c r="B153" s="1">
        <f t="shared" si="91"/>
        <v>127</v>
      </c>
      <c r="C153" s="111" t="s">
        <v>13</v>
      </c>
      <c r="D153" s="24">
        <v>56287.067580000003</v>
      </c>
      <c r="E153" s="33">
        <v>14075.38962</v>
      </c>
      <c r="F153" s="33"/>
      <c r="G153" s="33">
        <v>1883.915</v>
      </c>
      <c r="H153" s="33"/>
      <c r="I153" s="33"/>
      <c r="J153" s="33"/>
      <c r="K153" s="33"/>
      <c r="L153" s="33">
        <v>33519.599999999999</v>
      </c>
      <c r="M153" s="33">
        <v>3234.5219999999999</v>
      </c>
      <c r="N153" s="33"/>
      <c r="O153" s="33"/>
      <c r="P153" s="33"/>
      <c r="Q153" s="33"/>
      <c r="R153" s="33">
        <v>33519.599999999999</v>
      </c>
      <c r="S153" s="33">
        <v>815.80499999999995</v>
      </c>
      <c r="T153" s="33"/>
      <c r="U153" s="33"/>
      <c r="V153" s="33"/>
      <c r="W153" s="33"/>
      <c r="X153" s="33">
        <v>33519.599999999999</v>
      </c>
      <c r="Y153" s="33"/>
      <c r="Z153" s="33"/>
      <c r="AA153" s="33"/>
      <c r="AB153" s="33"/>
      <c r="AC153" s="33"/>
      <c r="AD153" s="33">
        <v>33519.599999999999</v>
      </c>
      <c r="AE153" s="33"/>
      <c r="AF153" s="33"/>
      <c r="AG153" s="33"/>
      <c r="AH153" s="33"/>
      <c r="AI153" s="33"/>
      <c r="AJ153" s="33">
        <v>33519.599999999999</v>
      </c>
      <c r="AK153" s="33"/>
      <c r="AL153" s="33"/>
      <c r="AM153" s="33"/>
      <c r="AN153" s="32"/>
      <c r="AO153" s="33"/>
      <c r="AP153" s="33">
        <v>33519.599999999999</v>
      </c>
      <c r="AQ153" s="33"/>
      <c r="AR153" s="33"/>
      <c r="AS153" s="33"/>
      <c r="AT153" s="32"/>
      <c r="AU153" s="33"/>
      <c r="AV153" s="33">
        <v>33519.599999999999</v>
      </c>
      <c r="AW153" s="33"/>
      <c r="AX153" s="33"/>
      <c r="AY153" s="33"/>
      <c r="AZ153" s="32"/>
      <c r="BA153" s="33"/>
      <c r="BB153" s="33">
        <v>33519.599999999999</v>
      </c>
      <c r="BC153" s="33"/>
      <c r="BD153" s="33"/>
      <c r="BE153" s="33"/>
      <c r="BF153" s="32"/>
      <c r="BG153" s="33"/>
      <c r="BH153" s="33">
        <v>33519.599999999999</v>
      </c>
      <c r="BI153" s="33"/>
      <c r="BJ153" s="33"/>
      <c r="BK153" s="33"/>
      <c r="BL153" s="32"/>
      <c r="BM153" s="33"/>
      <c r="BN153" s="30"/>
      <c r="BO153" s="24">
        <v>33519.599999999999</v>
      </c>
      <c r="BP153" s="24"/>
      <c r="BQ153" s="30"/>
      <c r="BR153" s="30"/>
      <c r="BS153" s="32"/>
      <c r="BT153" s="33"/>
      <c r="BU153" s="24"/>
      <c r="BV153" s="24"/>
      <c r="BW153" s="24"/>
      <c r="BX153" s="32"/>
      <c r="BY153" s="24">
        <f t="shared" si="87"/>
        <v>335195.99999999994</v>
      </c>
      <c r="BZ153" s="24">
        <f t="shared" si="92"/>
        <v>67039.199999999997</v>
      </c>
      <c r="CA153" s="24">
        <f t="shared" si="88"/>
        <v>5934.2420000000002</v>
      </c>
      <c r="CB153" s="24">
        <f t="shared" si="93"/>
        <v>8.8518985906753063</v>
      </c>
      <c r="CC153" s="24"/>
      <c r="CD153" s="24">
        <f t="shared" si="89"/>
        <v>391483.06757999992</v>
      </c>
      <c r="CE153" s="33">
        <f t="shared" si="90"/>
        <v>20009.63162</v>
      </c>
      <c r="CF153" s="24"/>
      <c r="CG153" s="42"/>
      <c r="CH153" s="42"/>
      <c r="CI153" s="33"/>
      <c r="CJ153" s="4"/>
      <c r="CK153" s="43"/>
      <c r="CL153" s="26"/>
      <c r="CM153" s="19"/>
      <c r="CN153" s="45"/>
      <c r="CO153" s="46"/>
      <c r="CP153" s="46"/>
    </row>
    <row r="154" spans="1:94" s="47" customFormat="1" ht="179.25" hidden="1" customHeight="1" x14ac:dyDescent="0.85">
      <c r="A154" s="1"/>
      <c r="B154" s="1">
        <f t="shared" si="91"/>
        <v>128</v>
      </c>
      <c r="C154" s="111" t="s">
        <v>209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4">
        <v>0</v>
      </c>
      <c r="N154" s="24">
        <v>0</v>
      </c>
      <c r="O154" s="24">
        <v>0</v>
      </c>
      <c r="P154" s="24">
        <v>0</v>
      </c>
      <c r="Q154" s="24">
        <v>0</v>
      </c>
      <c r="R154" s="24">
        <v>584.1</v>
      </c>
      <c r="S154" s="24">
        <v>0</v>
      </c>
      <c r="T154" s="33"/>
      <c r="U154" s="33"/>
      <c r="V154" s="33"/>
      <c r="W154" s="33"/>
      <c r="X154" s="33">
        <v>0</v>
      </c>
      <c r="Y154" s="33"/>
      <c r="Z154" s="33"/>
      <c r="AA154" s="33"/>
      <c r="AB154" s="33"/>
      <c r="AC154" s="33"/>
      <c r="AD154" s="33">
        <v>0</v>
      </c>
      <c r="AE154" s="33"/>
      <c r="AF154" s="33"/>
      <c r="AG154" s="33"/>
      <c r="AH154" s="33"/>
      <c r="AI154" s="33"/>
      <c r="AJ154" s="33">
        <v>0</v>
      </c>
      <c r="AK154" s="33"/>
      <c r="AL154" s="33"/>
      <c r="AM154" s="33"/>
      <c r="AN154" s="32"/>
      <c r="AO154" s="33"/>
      <c r="AP154" s="33">
        <v>0</v>
      </c>
      <c r="AQ154" s="33"/>
      <c r="AR154" s="33"/>
      <c r="AS154" s="33"/>
      <c r="AT154" s="32"/>
      <c r="AU154" s="33"/>
      <c r="AV154" s="33">
        <v>0</v>
      </c>
      <c r="AW154" s="33"/>
      <c r="AX154" s="33"/>
      <c r="AY154" s="33"/>
      <c r="AZ154" s="32"/>
      <c r="BA154" s="33"/>
      <c r="BB154" s="33">
        <v>0</v>
      </c>
      <c r="BC154" s="33"/>
      <c r="BD154" s="33"/>
      <c r="BE154" s="33"/>
      <c r="BF154" s="32"/>
      <c r="BG154" s="33"/>
      <c r="BH154" s="33">
        <v>0</v>
      </c>
      <c r="BI154" s="33"/>
      <c r="BJ154" s="33"/>
      <c r="BK154" s="33"/>
      <c r="BL154" s="32"/>
      <c r="BM154" s="33"/>
      <c r="BN154" s="30"/>
      <c r="BO154" s="24">
        <v>1401.9</v>
      </c>
      <c r="BP154" s="24"/>
      <c r="BQ154" s="30"/>
      <c r="BR154" s="30"/>
      <c r="BS154" s="32"/>
      <c r="BT154" s="33"/>
      <c r="BU154" s="24"/>
      <c r="BV154" s="24"/>
      <c r="BW154" s="24"/>
      <c r="BX154" s="32"/>
      <c r="BY154" s="24">
        <f t="shared" si="87"/>
        <v>1986</v>
      </c>
      <c r="BZ154" s="24">
        <f t="shared" si="92"/>
        <v>584.1</v>
      </c>
      <c r="CA154" s="24">
        <f t="shared" si="88"/>
        <v>0</v>
      </c>
      <c r="CB154" s="24">
        <f t="shared" si="26"/>
        <v>0</v>
      </c>
      <c r="CC154" s="24"/>
      <c r="CD154" s="24">
        <f t="shared" si="89"/>
        <v>1986</v>
      </c>
      <c r="CE154" s="33">
        <f t="shared" si="90"/>
        <v>0</v>
      </c>
      <c r="CF154" s="24"/>
      <c r="CG154" s="42"/>
      <c r="CH154" s="42"/>
      <c r="CI154" s="33"/>
      <c r="CJ154" s="4"/>
      <c r="CK154" s="43"/>
      <c r="CL154" s="26"/>
      <c r="CM154" s="19"/>
      <c r="CN154" s="45"/>
      <c r="CO154" s="46"/>
      <c r="CP154" s="46"/>
    </row>
    <row r="155" spans="1:94" s="47" customFormat="1" ht="162.75" customHeight="1" x14ac:dyDescent="0.85">
      <c r="A155" s="1"/>
      <c r="B155" s="1">
        <f t="shared" si="91"/>
        <v>129</v>
      </c>
      <c r="C155" s="111" t="s">
        <v>210</v>
      </c>
      <c r="D155" s="24">
        <v>0</v>
      </c>
      <c r="E155" s="24">
        <v>0</v>
      </c>
      <c r="F155" s="24">
        <v>0</v>
      </c>
      <c r="G155" s="24">
        <v>0</v>
      </c>
      <c r="H155" s="24">
        <v>0</v>
      </c>
      <c r="I155" s="24">
        <v>0</v>
      </c>
      <c r="J155" s="24">
        <v>0</v>
      </c>
      <c r="K155" s="24">
        <v>0</v>
      </c>
      <c r="L155" s="24">
        <v>0</v>
      </c>
      <c r="M155" s="24">
        <v>0</v>
      </c>
      <c r="N155" s="33"/>
      <c r="O155" s="33"/>
      <c r="P155" s="33"/>
      <c r="Q155" s="33"/>
      <c r="R155" s="33">
        <v>595.79999999999995</v>
      </c>
      <c r="S155" s="33"/>
      <c r="T155" s="33"/>
      <c r="U155" s="33"/>
      <c r="V155" s="33"/>
      <c r="W155" s="33"/>
      <c r="X155" s="33">
        <v>0</v>
      </c>
      <c r="Y155" s="33"/>
      <c r="Z155" s="33"/>
      <c r="AA155" s="33"/>
      <c r="AB155" s="33"/>
      <c r="AC155" s="33"/>
      <c r="AD155" s="33">
        <v>0</v>
      </c>
      <c r="AE155" s="33"/>
      <c r="AF155" s="33"/>
      <c r="AG155" s="33"/>
      <c r="AH155" s="33"/>
      <c r="AI155" s="33"/>
      <c r="AJ155" s="33">
        <v>0</v>
      </c>
      <c r="AK155" s="33"/>
      <c r="AL155" s="33"/>
      <c r="AM155" s="33"/>
      <c r="AN155" s="32"/>
      <c r="AO155" s="33"/>
      <c r="AP155" s="33">
        <v>0</v>
      </c>
      <c r="AQ155" s="33"/>
      <c r="AR155" s="33"/>
      <c r="AS155" s="33"/>
      <c r="AT155" s="32"/>
      <c r="AU155" s="33"/>
      <c r="AV155" s="33">
        <v>0</v>
      </c>
      <c r="AW155" s="33"/>
      <c r="AX155" s="33"/>
      <c r="AY155" s="33"/>
      <c r="AZ155" s="32"/>
      <c r="BA155" s="33"/>
      <c r="BB155" s="33">
        <v>0</v>
      </c>
      <c r="BC155" s="33"/>
      <c r="BD155" s="33"/>
      <c r="BE155" s="33"/>
      <c r="BF155" s="32"/>
      <c r="BG155" s="33"/>
      <c r="BH155" s="33">
        <v>0</v>
      </c>
      <c r="BI155" s="33"/>
      <c r="BJ155" s="33"/>
      <c r="BK155" s="33"/>
      <c r="BL155" s="32"/>
      <c r="BM155" s="33"/>
      <c r="BN155" s="30"/>
      <c r="BO155" s="24">
        <v>1390.2</v>
      </c>
      <c r="BP155" s="24"/>
      <c r="BQ155" s="30"/>
      <c r="BR155" s="30"/>
      <c r="BS155" s="32"/>
      <c r="BT155" s="33"/>
      <c r="BU155" s="24"/>
      <c r="BV155" s="24"/>
      <c r="BW155" s="24"/>
      <c r="BX155" s="32"/>
      <c r="BY155" s="24">
        <f t="shared" si="87"/>
        <v>1986</v>
      </c>
      <c r="BZ155" s="24">
        <f t="shared" si="92"/>
        <v>595.79999999999995</v>
      </c>
      <c r="CA155" s="24">
        <f t="shared" si="88"/>
        <v>0</v>
      </c>
      <c r="CB155" s="24">
        <f t="shared" si="26"/>
        <v>0</v>
      </c>
      <c r="CC155" s="24"/>
      <c r="CD155" s="24">
        <f t="shared" si="89"/>
        <v>1986</v>
      </c>
      <c r="CE155" s="33">
        <f t="shared" si="90"/>
        <v>0</v>
      </c>
      <c r="CF155" s="24"/>
      <c r="CG155" s="42"/>
      <c r="CH155" s="42"/>
      <c r="CI155" s="33"/>
      <c r="CJ155" s="4"/>
      <c r="CK155" s="43"/>
      <c r="CL155" s="26"/>
      <c r="CM155" s="19"/>
      <c r="CN155" s="45"/>
      <c r="CO155" s="46"/>
      <c r="CP155" s="46"/>
    </row>
    <row r="156" spans="1:94" s="47" customFormat="1" ht="175.5" hidden="1" customHeight="1" x14ac:dyDescent="0.85">
      <c r="A156" s="1"/>
      <c r="B156" s="1">
        <f t="shared" si="91"/>
        <v>130</v>
      </c>
      <c r="C156" s="111" t="s">
        <v>211</v>
      </c>
      <c r="D156" s="24">
        <v>0</v>
      </c>
      <c r="E156" s="24">
        <v>0</v>
      </c>
      <c r="F156" s="24">
        <v>0</v>
      </c>
      <c r="G156" s="24">
        <v>0</v>
      </c>
      <c r="H156" s="24">
        <v>0</v>
      </c>
      <c r="I156" s="24">
        <v>0</v>
      </c>
      <c r="J156" s="24">
        <v>0</v>
      </c>
      <c r="K156" s="24">
        <v>0</v>
      </c>
      <c r="L156" s="24">
        <v>0</v>
      </c>
      <c r="M156" s="24">
        <v>0</v>
      </c>
      <c r="N156" s="24">
        <v>0</v>
      </c>
      <c r="O156" s="24">
        <v>0</v>
      </c>
      <c r="P156" s="24">
        <v>0</v>
      </c>
      <c r="Q156" s="24">
        <v>0</v>
      </c>
      <c r="R156" s="24">
        <v>0</v>
      </c>
      <c r="S156" s="24">
        <v>0</v>
      </c>
      <c r="T156" s="24">
        <v>0</v>
      </c>
      <c r="U156" s="24">
        <v>0</v>
      </c>
      <c r="V156" s="24">
        <v>0</v>
      </c>
      <c r="W156" s="24">
        <v>0</v>
      </c>
      <c r="X156" s="33">
        <v>661.2</v>
      </c>
      <c r="Y156" s="33"/>
      <c r="Z156" s="33"/>
      <c r="AA156" s="33"/>
      <c r="AB156" s="33"/>
      <c r="AC156" s="33"/>
      <c r="AD156" s="33">
        <v>0</v>
      </c>
      <c r="AE156" s="33"/>
      <c r="AF156" s="33"/>
      <c r="AG156" s="33"/>
      <c r="AH156" s="33"/>
      <c r="AI156" s="33"/>
      <c r="AJ156" s="33">
        <v>0</v>
      </c>
      <c r="AK156" s="33"/>
      <c r="AL156" s="33"/>
      <c r="AM156" s="33"/>
      <c r="AN156" s="32"/>
      <c r="AO156" s="33"/>
      <c r="AP156" s="33">
        <v>0</v>
      </c>
      <c r="AQ156" s="33"/>
      <c r="AR156" s="33"/>
      <c r="AS156" s="33"/>
      <c r="AT156" s="32"/>
      <c r="AU156" s="33"/>
      <c r="AV156" s="33">
        <v>0</v>
      </c>
      <c r="AW156" s="33"/>
      <c r="AX156" s="33"/>
      <c r="AY156" s="33"/>
      <c r="AZ156" s="32"/>
      <c r="BA156" s="33"/>
      <c r="BB156" s="33">
        <v>0</v>
      </c>
      <c r="BC156" s="33"/>
      <c r="BD156" s="33"/>
      <c r="BE156" s="33"/>
      <c r="BF156" s="32"/>
      <c r="BG156" s="33"/>
      <c r="BH156" s="33">
        <v>0</v>
      </c>
      <c r="BI156" s="33"/>
      <c r="BJ156" s="33"/>
      <c r="BK156" s="33"/>
      <c r="BL156" s="32"/>
      <c r="BM156" s="33"/>
      <c r="BN156" s="30"/>
      <c r="BO156" s="24">
        <v>1542.8</v>
      </c>
      <c r="BP156" s="24"/>
      <c r="BQ156" s="30"/>
      <c r="BR156" s="30"/>
      <c r="BS156" s="32"/>
      <c r="BT156" s="33"/>
      <c r="BU156" s="24"/>
      <c r="BV156" s="24"/>
      <c r="BW156" s="24"/>
      <c r="BX156" s="32"/>
      <c r="BY156" s="24">
        <f t="shared" si="87"/>
        <v>2204</v>
      </c>
      <c r="BZ156" s="24">
        <f t="shared" si="92"/>
        <v>0</v>
      </c>
      <c r="CA156" s="24">
        <f t="shared" si="88"/>
        <v>0</v>
      </c>
      <c r="CB156" s="24">
        <f t="shared" si="26"/>
        <v>0</v>
      </c>
      <c r="CC156" s="24"/>
      <c r="CD156" s="24">
        <f t="shared" si="89"/>
        <v>2204</v>
      </c>
      <c r="CE156" s="33">
        <f t="shared" si="90"/>
        <v>0</v>
      </c>
      <c r="CF156" s="24"/>
      <c r="CG156" s="42"/>
      <c r="CH156" s="42"/>
      <c r="CI156" s="33"/>
      <c r="CJ156" s="4"/>
      <c r="CK156" s="43"/>
      <c r="CL156" s="26"/>
      <c r="CM156" s="19"/>
      <c r="CN156" s="45"/>
      <c r="CO156" s="46"/>
      <c r="CP156" s="46"/>
    </row>
    <row r="157" spans="1:94" s="47" customFormat="1" ht="168" hidden="1" customHeight="1" x14ac:dyDescent="0.85">
      <c r="A157" s="1"/>
      <c r="B157" s="1">
        <f t="shared" si="91"/>
        <v>131</v>
      </c>
      <c r="C157" s="111" t="s">
        <v>212</v>
      </c>
      <c r="D157" s="24">
        <v>0</v>
      </c>
      <c r="E157" s="24">
        <v>0</v>
      </c>
      <c r="F157" s="24">
        <v>0</v>
      </c>
      <c r="G157" s="24">
        <v>0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0</v>
      </c>
      <c r="O157" s="24">
        <v>0</v>
      </c>
      <c r="P157" s="24">
        <v>0</v>
      </c>
      <c r="Q157" s="24">
        <v>0</v>
      </c>
      <c r="R157" s="24">
        <v>1285.05</v>
      </c>
      <c r="S157" s="24">
        <v>0</v>
      </c>
      <c r="T157" s="33"/>
      <c r="U157" s="33"/>
      <c r="V157" s="33"/>
      <c r="W157" s="33"/>
      <c r="X157" s="33">
        <v>0</v>
      </c>
      <c r="Y157" s="33"/>
      <c r="Z157" s="33"/>
      <c r="AA157" s="33"/>
      <c r="AB157" s="33"/>
      <c r="AC157" s="33"/>
      <c r="AD157" s="33">
        <v>0</v>
      </c>
      <c r="AE157" s="33"/>
      <c r="AF157" s="33"/>
      <c r="AG157" s="33"/>
      <c r="AH157" s="33"/>
      <c r="AI157" s="33"/>
      <c r="AJ157" s="33">
        <v>0</v>
      </c>
      <c r="AK157" s="33"/>
      <c r="AL157" s="33"/>
      <c r="AM157" s="33"/>
      <c r="AN157" s="32"/>
      <c r="AO157" s="33"/>
      <c r="AP157" s="33">
        <v>0</v>
      </c>
      <c r="AQ157" s="33"/>
      <c r="AR157" s="33"/>
      <c r="AS157" s="33"/>
      <c r="AT157" s="32"/>
      <c r="AU157" s="33"/>
      <c r="AV157" s="33">
        <v>0</v>
      </c>
      <c r="AW157" s="33"/>
      <c r="AX157" s="33"/>
      <c r="AY157" s="33"/>
      <c r="AZ157" s="32"/>
      <c r="BA157" s="33"/>
      <c r="BB157" s="33">
        <v>0</v>
      </c>
      <c r="BC157" s="33"/>
      <c r="BD157" s="33"/>
      <c r="BE157" s="33"/>
      <c r="BF157" s="32"/>
      <c r="BG157" s="33"/>
      <c r="BH157" s="33">
        <v>0</v>
      </c>
      <c r="BI157" s="33"/>
      <c r="BJ157" s="33"/>
      <c r="BK157" s="33"/>
      <c r="BL157" s="32"/>
      <c r="BM157" s="33"/>
      <c r="BN157" s="30"/>
      <c r="BO157" s="24">
        <v>3085.95</v>
      </c>
      <c r="BP157" s="24"/>
      <c r="BQ157" s="30"/>
      <c r="BR157" s="30"/>
      <c r="BS157" s="32"/>
      <c r="BT157" s="33"/>
      <c r="BU157" s="24"/>
      <c r="BV157" s="24"/>
      <c r="BW157" s="24"/>
      <c r="BX157" s="32"/>
      <c r="BY157" s="24">
        <f t="shared" si="87"/>
        <v>4371</v>
      </c>
      <c r="BZ157" s="24">
        <f t="shared" si="92"/>
        <v>1285.05</v>
      </c>
      <c r="CA157" s="24">
        <f t="shared" si="88"/>
        <v>0</v>
      </c>
      <c r="CB157" s="24">
        <f t="shared" si="26"/>
        <v>0</v>
      </c>
      <c r="CC157" s="24"/>
      <c r="CD157" s="24">
        <f t="shared" si="89"/>
        <v>4371</v>
      </c>
      <c r="CE157" s="33">
        <f t="shared" si="90"/>
        <v>0</v>
      </c>
      <c r="CF157" s="24"/>
      <c r="CG157" s="42"/>
      <c r="CH157" s="42"/>
      <c r="CI157" s="33"/>
      <c r="CJ157" s="4"/>
      <c r="CK157" s="43"/>
      <c r="CL157" s="26"/>
      <c r="CM157" s="19"/>
      <c r="CN157" s="45"/>
      <c r="CO157" s="46"/>
      <c r="CP157" s="46"/>
    </row>
    <row r="158" spans="1:94" s="47" customFormat="1" ht="179.25" hidden="1" customHeight="1" x14ac:dyDescent="0.85">
      <c r="A158" s="1"/>
      <c r="B158" s="1">
        <f t="shared" si="91"/>
        <v>132</v>
      </c>
      <c r="C158" s="111" t="s">
        <v>213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0</v>
      </c>
      <c r="R158" s="24">
        <v>0</v>
      </c>
      <c r="S158" s="24">
        <v>0</v>
      </c>
      <c r="T158" s="33"/>
      <c r="U158" s="33"/>
      <c r="V158" s="33"/>
      <c r="W158" s="33"/>
      <c r="X158" s="33">
        <v>1296.5999999999999</v>
      </c>
      <c r="Y158" s="33"/>
      <c r="Z158" s="33"/>
      <c r="AA158" s="33"/>
      <c r="AB158" s="33"/>
      <c r="AC158" s="33"/>
      <c r="AD158" s="33">
        <v>0</v>
      </c>
      <c r="AE158" s="33"/>
      <c r="AF158" s="33"/>
      <c r="AG158" s="33"/>
      <c r="AH158" s="33"/>
      <c r="AI158" s="33"/>
      <c r="AJ158" s="33">
        <v>0</v>
      </c>
      <c r="AK158" s="33"/>
      <c r="AL158" s="33"/>
      <c r="AM158" s="33"/>
      <c r="AN158" s="32"/>
      <c r="AO158" s="33"/>
      <c r="AP158" s="33">
        <v>0</v>
      </c>
      <c r="AQ158" s="33"/>
      <c r="AR158" s="33"/>
      <c r="AS158" s="33"/>
      <c r="AT158" s="32"/>
      <c r="AU158" s="33"/>
      <c r="AV158" s="33">
        <v>0</v>
      </c>
      <c r="AW158" s="33"/>
      <c r="AX158" s="33"/>
      <c r="AY158" s="33"/>
      <c r="AZ158" s="32"/>
      <c r="BA158" s="33"/>
      <c r="BB158" s="33">
        <v>0</v>
      </c>
      <c r="BC158" s="33"/>
      <c r="BD158" s="33"/>
      <c r="BE158" s="33"/>
      <c r="BF158" s="32"/>
      <c r="BG158" s="33"/>
      <c r="BH158" s="33">
        <v>0</v>
      </c>
      <c r="BI158" s="33"/>
      <c r="BJ158" s="33"/>
      <c r="BK158" s="33"/>
      <c r="BL158" s="32"/>
      <c r="BM158" s="33"/>
      <c r="BN158" s="30"/>
      <c r="BO158" s="24">
        <v>3025.4</v>
      </c>
      <c r="BP158" s="24"/>
      <c r="BQ158" s="30"/>
      <c r="BR158" s="30"/>
      <c r="BS158" s="32"/>
      <c r="BT158" s="33"/>
      <c r="BU158" s="24"/>
      <c r="BV158" s="24"/>
      <c r="BW158" s="24"/>
      <c r="BX158" s="32"/>
      <c r="BY158" s="24">
        <f t="shared" si="87"/>
        <v>4322</v>
      </c>
      <c r="BZ158" s="24">
        <f t="shared" si="92"/>
        <v>0</v>
      </c>
      <c r="CA158" s="24">
        <f t="shared" si="88"/>
        <v>0</v>
      </c>
      <c r="CB158" s="24">
        <f t="shared" si="26"/>
        <v>0</v>
      </c>
      <c r="CC158" s="24"/>
      <c r="CD158" s="24">
        <f t="shared" si="89"/>
        <v>4322</v>
      </c>
      <c r="CE158" s="33">
        <f t="shared" si="90"/>
        <v>0</v>
      </c>
      <c r="CF158" s="24"/>
      <c r="CG158" s="42"/>
      <c r="CH158" s="42"/>
      <c r="CI158" s="33"/>
      <c r="CJ158" s="4"/>
      <c r="CK158" s="43"/>
      <c r="CL158" s="26"/>
      <c r="CM158" s="19"/>
      <c r="CN158" s="45"/>
      <c r="CO158" s="46"/>
      <c r="CP158" s="46"/>
    </row>
    <row r="159" spans="1:94" s="47" customFormat="1" ht="190.5" hidden="1" customHeight="1" x14ac:dyDescent="0.85">
      <c r="A159" s="1"/>
      <c r="B159" s="1">
        <f t="shared" si="91"/>
        <v>133</v>
      </c>
      <c r="C159" s="111" t="s">
        <v>214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0</v>
      </c>
      <c r="Q159" s="24">
        <v>0</v>
      </c>
      <c r="R159" s="24">
        <v>1296.5999999999999</v>
      </c>
      <c r="S159" s="24">
        <v>0</v>
      </c>
      <c r="T159" s="24">
        <v>0</v>
      </c>
      <c r="U159" s="24">
        <v>0</v>
      </c>
      <c r="V159" s="24">
        <v>0</v>
      </c>
      <c r="W159" s="24">
        <v>0</v>
      </c>
      <c r="X159" s="33">
        <v>0</v>
      </c>
      <c r="Y159" s="33"/>
      <c r="Z159" s="33"/>
      <c r="AA159" s="33"/>
      <c r="AB159" s="33"/>
      <c r="AC159" s="33"/>
      <c r="AD159" s="33">
        <v>0</v>
      </c>
      <c r="AE159" s="33"/>
      <c r="AF159" s="33"/>
      <c r="AG159" s="33"/>
      <c r="AH159" s="33"/>
      <c r="AI159" s="33"/>
      <c r="AJ159" s="33">
        <v>0</v>
      </c>
      <c r="AK159" s="33"/>
      <c r="AL159" s="33"/>
      <c r="AM159" s="33"/>
      <c r="AN159" s="32"/>
      <c r="AO159" s="33"/>
      <c r="AP159" s="33">
        <v>0</v>
      </c>
      <c r="AQ159" s="33"/>
      <c r="AR159" s="33"/>
      <c r="AS159" s="33"/>
      <c r="AT159" s="32"/>
      <c r="AU159" s="33"/>
      <c r="AV159" s="33">
        <v>0</v>
      </c>
      <c r="AW159" s="33"/>
      <c r="AX159" s="33"/>
      <c r="AY159" s="33"/>
      <c r="AZ159" s="32"/>
      <c r="BA159" s="33"/>
      <c r="BB159" s="33">
        <v>0</v>
      </c>
      <c r="BC159" s="33"/>
      <c r="BD159" s="33"/>
      <c r="BE159" s="33"/>
      <c r="BF159" s="32"/>
      <c r="BG159" s="33"/>
      <c r="BH159" s="33">
        <v>0</v>
      </c>
      <c r="BI159" s="33"/>
      <c r="BJ159" s="33"/>
      <c r="BK159" s="33"/>
      <c r="BL159" s="32"/>
      <c r="BM159" s="33"/>
      <c r="BN159" s="30"/>
      <c r="BO159" s="24">
        <v>3025.4</v>
      </c>
      <c r="BP159" s="24"/>
      <c r="BQ159" s="30"/>
      <c r="BR159" s="30"/>
      <c r="BS159" s="32"/>
      <c r="BT159" s="33"/>
      <c r="BU159" s="24"/>
      <c r="BV159" s="24"/>
      <c r="BW159" s="24"/>
      <c r="BX159" s="32"/>
      <c r="BY159" s="24">
        <f t="shared" si="87"/>
        <v>4322</v>
      </c>
      <c r="BZ159" s="24">
        <f t="shared" si="92"/>
        <v>1296.5999999999999</v>
      </c>
      <c r="CA159" s="24">
        <f t="shared" si="88"/>
        <v>0</v>
      </c>
      <c r="CB159" s="24">
        <f t="shared" si="26"/>
        <v>0</v>
      </c>
      <c r="CC159" s="24"/>
      <c r="CD159" s="24">
        <f t="shared" si="89"/>
        <v>4322</v>
      </c>
      <c r="CE159" s="33">
        <f t="shared" si="90"/>
        <v>0</v>
      </c>
      <c r="CF159" s="24"/>
      <c r="CG159" s="42"/>
      <c r="CH159" s="42"/>
      <c r="CI159" s="33"/>
      <c r="CJ159" s="4"/>
      <c r="CK159" s="43"/>
      <c r="CL159" s="26"/>
      <c r="CM159" s="19"/>
      <c r="CN159" s="45"/>
      <c r="CO159" s="46"/>
      <c r="CP159" s="46"/>
    </row>
    <row r="160" spans="1:94" s="47" customFormat="1" ht="171.75" customHeight="1" x14ac:dyDescent="0.85">
      <c r="A160" s="122"/>
      <c r="B160" s="1">
        <f t="shared" si="91"/>
        <v>134</v>
      </c>
      <c r="C160" s="111" t="s">
        <v>215</v>
      </c>
      <c r="D160" s="24">
        <v>0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4">
        <v>0</v>
      </c>
      <c r="N160" s="33"/>
      <c r="O160" s="33"/>
      <c r="P160" s="33"/>
      <c r="Q160" s="33"/>
      <c r="R160" s="33">
        <v>0</v>
      </c>
      <c r="S160" s="33"/>
      <c r="T160" s="33"/>
      <c r="U160" s="33"/>
      <c r="V160" s="33"/>
      <c r="W160" s="33"/>
      <c r="X160" s="33">
        <v>1296.5999999999999</v>
      </c>
      <c r="Y160" s="33"/>
      <c r="Z160" s="33"/>
      <c r="AA160" s="33"/>
      <c r="AB160" s="33"/>
      <c r="AC160" s="33"/>
      <c r="AD160" s="33">
        <v>0</v>
      </c>
      <c r="AE160" s="33"/>
      <c r="AF160" s="33"/>
      <c r="AG160" s="33"/>
      <c r="AH160" s="33"/>
      <c r="AI160" s="33"/>
      <c r="AJ160" s="33">
        <v>0</v>
      </c>
      <c r="AK160" s="33"/>
      <c r="AL160" s="33"/>
      <c r="AM160" s="33"/>
      <c r="AN160" s="32"/>
      <c r="AO160" s="33"/>
      <c r="AP160" s="33">
        <v>0</v>
      </c>
      <c r="AQ160" s="33"/>
      <c r="AR160" s="33"/>
      <c r="AS160" s="33"/>
      <c r="AT160" s="32"/>
      <c r="AU160" s="33"/>
      <c r="AV160" s="33">
        <v>0</v>
      </c>
      <c r="AW160" s="33"/>
      <c r="AX160" s="33"/>
      <c r="AY160" s="33"/>
      <c r="AZ160" s="32"/>
      <c r="BA160" s="33"/>
      <c r="BB160" s="33">
        <v>0</v>
      </c>
      <c r="BC160" s="33"/>
      <c r="BD160" s="33"/>
      <c r="BE160" s="33"/>
      <c r="BF160" s="32"/>
      <c r="BG160" s="33"/>
      <c r="BH160" s="33">
        <v>0</v>
      </c>
      <c r="BI160" s="33"/>
      <c r="BJ160" s="33"/>
      <c r="BK160" s="33"/>
      <c r="BL160" s="32"/>
      <c r="BM160" s="33"/>
      <c r="BN160" s="30"/>
      <c r="BO160" s="24">
        <v>3025.4</v>
      </c>
      <c r="BP160" s="24"/>
      <c r="BQ160" s="30"/>
      <c r="BR160" s="30"/>
      <c r="BS160" s="32"/>
      <c r="BT160" s="33"/>
      <c r="BU160" s="24"/>
      <c r="BV160" s="24"/>
      <c r="BW160" s="24"/>
      <c r="BX160" s="32"/>
      <c r="BY160" s="24">
        <f t="shared" si="87"/>
        <v>4322</v>
      </c>
      <c r="BZ160" s="24">
        <f t="shared" si="92"/>
        <v>0</v>
      </c>
      <c r="CA160" s="24">
        <f t="shared" si="88"/>
        <v>0</v>
      </c>
      <c r="CB160" s="24">
        <f t="shared" si="26"/>
        <v>0</v>
      </c>
      <c r="CC160" s="24"/>
      <c r="CD160" s="24">
        <f t="shared" si="89"/>
        <v>4322</v>
      </c>
      <c r="CE160" s="33">
        <f t="shared" si="90"/>
        <v>0</v>
      </c>
      <c r="CF160" s="24"/>
      <c r="CG160" s="42"/>
      <c r="CH160" s="42"/>
      <c r="CI160" s="33"/>
      <c r="CJ160" s="4"/>
      <c r="CK160" s="43"/>
      <c r="CL160" s="26"/>
      <c r="CM160" s="19"/>
      <c r="CN160" s="45"/>
      <c r="CO160" s="46"/>
      <c r="CP160" s="46"/>
    </row>
    <row r="161" spans="1:94" s="47" customFormat="1" ht="129" customHeight="1" x14ac:dyDescent="0.85">
      <c r="A161" s="122"/>
      <c r="B161" s="1">
        <f t="shared" si="91"/>
        <v>135</v>
      </c>
      <c r="C161" s="111" t="s">
        <v>216</v>
      </c>
      <c r="D161" s="24">
        <v>0</v>
      </c>
      <c r="E161" s="24">
        <v>0</v>
      </c>
      <c r="F161" s="24">
        <v>0</v>
      </c>
      <c r="G161" s="24">
        <v>0</v>
      </c>
      <c r="H161" s="24">
        <v>0</v>
      </c>
      <c r="I161" s="24">
        <v>0</v>
      </c>
      <c r="J161" s="24">
        <v>0</v>
      </c>
      <c r="K161" s="24">
        <v>0</v>
      </c>
      <c r="L161" s="24">
        <v>0</v>
      </c>
      <c r="M161" s="24">
        <v>0</v>
      </c>
      <c r="N161" s="33"/>
      <c r="O161" s="33"/>
      <c r="P161" s="33"/>
      <c r="Q161" s="33"/>
      <c r="R161" s="33">
        <v>0</v>
      </c>
      <c r="S161" s="33"/>
      <c r="T161" s="33"/>
      <c r="U161" s="33"/>
      <c r="V161" s="33"/>
      <c r="W161" s="33"/>
      <c r="X161" s="33">
        <v>1296.5999999999999</v>
      </c>
      <c r="Y161" s="33"/>
      <c r="Z161" s="33"/>
      <c r="AA161" s="33"/>
      <c r="AB161" s="33"/>
      <c r="AC161" s="33"/>
      <c r="AD161" s="33">
        <v>0</v>
      </c>
      <c r="AE161" s="33"/>
      <c r="AF161" s="33"/>
      <c r="AG161" s="33"/>
      <c r="AH161" s="33"/>
      <c r="AI161" s="33"/>
      <c r="AJ161" s="33">
        <v>0</v>
      </c>
      <c r="AK161" s="33"/>
      <c r="AL161" s="33"/>
      <c r="AM161" s="33"/>
      <c r="AN161" s="32"/>
      <c r="AO161" s="33"/>
      <c r="AP161" s="33">
        <v>0</v>
      </c>
      <c r="AQ161" s="33"/>
      <c r="AR161" s="33"/>
      <c r="AS161" s="33"/>
      <c r="AT161" s="32"/>
      <c r="AU161" s="33"/>
      <c r="AV161" s="33">
        <v>0</v>
      </c>
      <c r="AW161" s="33"/>
      <c r="AX161" s="33"/>
      <c r="AY161" s="33"/>
      <c r="AZ161" s="32"/>
      <c r="BA161" s="33"/>
      <c r="BB161" s="33">
        <v>0</v>
      </c>
      <c r="BC161" s="33"/>
      <c r="BD161" s="33"/>
      <c r="BE161" s="33"/>
      <c r="BF161" s="32"/>
      <c r="BG161" s="33"/>
      <c r="BH161" s="33">
        <v>0</v>
      </c>
      <c r="BI161" s="33"/>
      <c r="BJ161" s="33"/>
      <c r="BK161" s="33"/>
      <c r="BL161" s="32"/>
      <c r="BM161" s="33"/>
      <c r="BN161" s="30"/>
      <c r="BO161" s="24">
        <v>3025.4</v>
      </c>
      <c r="BP161" s="24"/>
      <c r="BQ161" s="30"/>
      <c r="BR161" s="30"/>
      <c r="BS161" s="32"/>
      <c r="BT161" s="33"/>
      <c r="BU161" s="24"/>
      <c r="BV161" s="24"/>
      <c r="BW161" s="24"/>
      <c r="BX161" s="32"/>
      <c r="BY161" s="24">
        <f t="shared" si="87"/>
        <v>4322</v>
      </c>
      <c r="BZ161" s="24">
        <f t="shared" si="92"/>
        <v>0</v>
      </c>
      <c r="CA161" s="24">
        <f t="shared" si="88"/>
        <v>0</v>
      </c>
      <c r="CB161" s="24">
        <f t="shared" si="26"/>
        <v>0</v>
      </c>
      <c r="CC161" s="24"/>
      <c r="CD161" s="24">
        <f t="shared" si="89"/>
        <v>4322</v>
      </c>
      <c r="CE161" s="33">
        <f t="shared" si="90"/>
        <v>0</v>
      </c>
      <c r="CF161" s="24"/>
      <c r="CG161" s="42"/>
      <c r="CH161" s="42"/>
      <c r="CI161" s="33"/>
      <c r="CJ161" s="4"/>
      <c r="CK161" s="43"/>
      <c r="CL161" s="26"/>
      <c r="CM161" s="19"/>
      <c r="CN161" s="45"/>
      <c r="CO161" s="46"/>
      <c r="CP161" s="46"/>
    </row>
    <row r="162" spans="1:94" s="47" customFormat="1" ht="198" customHeight="1" x14ac:dyDescent="0.85">
      <c r="A162" s="122"/>
      <c r="B162" s="1">
        <f t="shared" si="91"/>
        <v>136</v>
      </c>
      <c r="C162" s="111" t="s">
        <v>217</v>
      </c>
      <c r="D162" s="24">
        <v>0</v>
      </c>
      <c r="E162" s="33">
        <v>0</v>
      </c>
      <c r="F162" s="33">
        <v>0</v>
      </c>
      <c r="G162" s="33">
        <v>0</v>
      </c>
      <c r="H162" s="33"/>
      <c r="I162" s="33"/>
      <c r="J162" s="33"/>
      <c r="K162" s="33"/>
      <c r="L162" s="33">
        <v>1685</v>
      </c>
      <c r="M162" s="33"/>
      <c r="N162" s="33"/>
      <c r="O162" s="33"/>
      <c r="P162" s="33"/>
      <c r="Q162" s="33"/>
      <c r="R162" s="33">
        <v>2370</v>
      </c>
      <c r="S162" s="33"/>
      <c r="T162" s="33"/>
      <c r="U162" s="33"/>
      <c r="V162" s="33"/>
      <c r="W162" s="33"/>
      <c r="X162" s="33">
        <v>2370</v>
      </c>
      <c r="Y162" s="33"/>
      <c r="Z162" s="33"/>
      <c r="AA162" s="33"/>
      <c r="AB162" s="33"/>
      <c r="AC162" s="33"/>
      <c r="AD162" s="33">
        <v>2370</v>
      </c>
      <c r="AE162" s="33"/>
      <c r="AF162" s="33"/>
      <c r="AG162" s="33"/>
      <c r="AH162" s="33"/>
      <c r="AI162" s="33"/>
      <c r="AJ162" s="33">
        <v>3055</v>
      </c>
      <c r="AK162" s="33"/>
      <c r="AL162" s="33"/>
      <c r="AM162" s="33"/>
      <c r="AN162" s="32"/>
      <c r="AO162" s="33"/>
      <c r="AP162" s="33">
        <v>3370</v>
      </c>
      <c r="AQ162" s="33"/>
      <c r="AR162" s="33"/>
      <c r="AS162" s="33"/>
      <c r="AT162" s="32"/>
      <c r="AU162" s="33"/>
      <c r="AV162" s="33">
        <v>3370</v>
      </c>
      <c r="AW162" s="33"/>
      <c r="AX162" s="33"/>
      <c r="AY162" s="33"/>
      <c r="AZ162" s="32"/>
      <c r="BA162" s="33"/>
      <c r="BB162" s="33">
        <v>3055</v>
      </c>
      <c r="BC162" s="33"/>
      <c r="BD162" s="33"/>
      <c r="BE162" s="33"/>
      <c r="BF162" s="32"/>
      <c r="BG162" s="33"/>
      <c r="BH162" s="33">
        <v>2055</v>
      </c>
      <c r="BI162" s="33"/>
      <c r="BJ162" s="33"/>
      <c r="BK162" s="33"/>
      <c r="BL162" s="32"/>
      <c r="BM162" s="33"/>
      <c r="BN162" s="30"/>
      <c r="BO162" s="24">
        <v>10000</v>
      </c>
      <c r="BP162" s="24"/>
      <c r="BQ162" s="30"/>
      <c r="BR162" s="30"/>
      <c r="BS162" s="32"/>
      <c r="BT162" s="33"/>
      <c r="BU162" s="24"/>
      <c r="BV162" s="24"/>
      <c r="BW162" s="24"/>
      <c r="BX162" s="32"/>
      <c r="BY162" s="24">
        <f t="shared" si="87"/>
        <v>33700</v>
      </c>
      <c r="BZ162" s="24">
        <f t="shared" si="92"/>
        <v>4055</v>
      </c>
      <c r="CA162" s="24">
        <f t="shared" si="88"/>
        <v>0</v>
      </c>
      <c r="CB162" s="24">
        <f t="shared" si="26"/>
        <v>0</v>
      </c>
      <c r="CC162" s="24"/>
      <c r="CD162" s="24">
        <f t="shared" si="89"/>
        <v>33700</v>
      </c>
      <c r="CE162" s="33">
        <f t="shared" si="90"/>
        <v>0</v>
      </c>
      <c r="CF162" s="24"/>
      <c r="CG162" s="42" t="s">
        <v>268</v>
      </c>
      <c r="CH162" s="42">
        <v>10000</v>
      </c>
      <c r="CI162" s="33"/>
      <c r="CJ162" s="4"/>
      <c r="CK162" s="43"/>
      <c r="CL162" s="26"/>
      <c r="CM162" s="19"/>
      <c r="CN162" s="45"/>
      <c r="CO162" s="46"/>
      <c r="CP162" s="46"/>
    </row>
    <row r="163" spans="1:94" s="47" customFormat="1" ht="231.75" customHeight="1" x14ac:dyDescent="0.85">
      <c r="A163" s="122"/>
      <c r="B163" s="1">
        <f t="shared" si="91"/>
        <v>137</v>
      </c>
      <c r="C163" s="111" t="s">
        <v>218</v>
      </c>
      <c r="D163" s="24">
        <v>0</v>
      </c>
      <c r="E163" s="24">
        <v>0</v>
      </c>
      <c r="F163" s="24">
        <v>0</v>
      </c>
      <c r="G163" s="24">
        <v>0</v>
      </c>
      <c r="H163" s="33"/>
      <c r="I163" s="33"/>
      <c r="J163" s="33"/>
      <c r="K163" s="33"/>
      <c r="L163" s="33">
        <v>1034.3</v>
      </c>
      <c r="M163" s="33">
        <v>7416.2920000000004</v>
      </c>
      <c r="N163" s="33"/>
      <c r="O163" s="33"/>
      <c r="P163" s="33"/>
      <c r="Q163" s="33"/>
      <c r="R163" s="33">
        <v>2068.6</v>
      </c>
      <c r="S163" s="33">
        <v>13.441000000000001</v>
      </c>
      <c r="T163" s="33"/>
      <c r="U163" s="33"/>
      <c r="V163" s="33"/>
      <c r="W163" s="33"/>
      <c r="X163" s="33">
        <v>2068.6</v>
      </c>
      <c r="Y163" s="33"/>
      <c r="Z163" s="33"/>
      <c r="AA163" s="33"/>
      <c r="AB163" s="33"/>
      <c r="AC163" s="33"/>
      <c r="AD163" s="33">
        <v>2068.6</v>
      </c>
      <c r="AE163" s="33"/>
      <c r="AF163" s="33"/>
      <c r="AG163" s="33"/>
      <c r="AH163" s="33"/>
      <c r="AI163" s="33"/>
      <c r="AJ163" s="33">
        <v>2068.6</v>
      </c>
      <c r="AK163" s="33"/>
      <c r="AL163" s="33"/>
      <c r="AM163" s="33"/>
      <c r="AN163" s="32"/>
      <c r="AO163" s="33"/>
      <c r="AP163" s="33">
        <v>3102.9</v>
      </c>
      <c r="AQ163" s="33"/>
      <c r="AR163" s="33"/>
      <c r="AS163" s="33"/>
      <c r="AT163" s="32"/>
      <c r="AU163" s="33"/>
      <c r="AV163" s="33">
        <v>3102.9</v>
      </c>
      <c r="AW163" s="33"/>
      <c r="AX163" s="33"/>
      <c r="AY163" s="33"/>
      <c r="AZ163" s="32"/>
      <c r="BA163" s="33"/>
      <c r="BB163" s="33">
        <v>3102.9</v>
      </c>
      <c r="BC163" s="33"/>
      <c r="BD163" s="33"/>
      <c r="BE163" s="33"/>
      <c r="BF163" s="32"/>
      <c r="BG163" s="33"/>
      <c r="BH163" s="33">
        <v>2068.6</v>
      </c>
      <c r="BI163" s="33"/>
      <c r="BJ163" s="33"/>
      <c r="BK163" s="33"/>
      <c r="BL163" s="32"/>
      <c r="BM163" s="33"/>
      <c r="BN163" s="30"/>
      <c r="BO163" s="24">
        <v>0</v>
      </c>
      <c r="BP163" s="24"/>
      <c r="BQ163" s="30"/>
      <c r="BR163" s="30"/>
      <c r="BS163" s="32"/>
      <c r="BT163" s="33"/>
      <c r="BU163" s="24"/>
      <c r="BV163" s="24"/>
      <c r="BW163" s="24"/>
      <c r="BX163" s="32"/>
      <c r="BY163" s="24">
        <f t="shared" si="87"/>
        <v>20686</v>
      </c>
      <c r="BZ163" s="24">
        <f t="shared" si="92"/>
        <v>3102.8999999999996</v>
      </c>
      <c r="CA163" s="24">
        <f t="shared" si="88"/>
        <v>7429.7330000000002</v>
      </c>
      <c r="CB163" s="24">
        <f>CA163/BZ163*100</f>
        <v>239.44480969415713</v>
      </c>
      <c r="CC163" s="24"/>
      <c r="CD163" s="24">
        <f t="shared" si="89"/>
        <v>20686</v>
      </c>
      <c r="CE163" s="33">
        <f t="shared" si="90"/>
        <v>7429.7330000000002</v>
      </c>
      <c r="CF163" s="24"/>
      <c r="CG163" s="42"/>
      <c r="CH163" s="42"/>
      <c r="CI163" s="33"/>
      <c r="CJ163" s="4"/>
      <c r="CK163" s="43"/>
      <c r="CL163" s="26"/>
      <c r="CM163" s="19"/>
      <c r="CN163" s="45"/>
      <c r="CO163" s="46"/>
      <c r="CP163" s="46"/>
    </row>
    <row r="164" spans="1:94" s="47" customFormat="1" ht="194.25" hidden="1" customHeight="1" x14ac:dyDescent="0.85">
      <c r="A164" s="122"/>
      <c r="B164" s="1">
        <f t="shared" si="91"/>
        <v>138</v>
      </c>
      <c r="C164" s="111" t="s">
        <v>219</v>
      </c>
      <c r="D164" s="24">
        <v>0</v>
      </c>
      <c r="E164" s="24">
        <v>0</v>
      </c>
      <c r="F164" s="24">
        <v>0</v>
      </c>
      <c r="G164" s="24">
        <v>0</v>
      </c>
      <c r="H164" s="24">
        <v>0</v>
      </c>
      <c r="I164" s="24">
        <v>0</v>
      </c>
      <c r="J164" s="24">
        <v>0</v>
      </c>
      <c r="K164" s="24">
        <v>0</v>
      </c>
      <c r="L164" s="24">
        <v>0</v>
      </c>
      <c r="M164" s="24">
        <v>0</v>
      </c>
      <c r="N164" s="24">
        <v>0</v>
      </c>
      <c r="O164" s="24">
        <v>0</v>
      </c>
      <c r="P164" s="24">
        <v>0</v>
      </c>
      <c r="Q164" s="24">
        <v>0</v>
      </c>
      <c r="R164" s="24">
        <v>0</v>
      </c>
      <c r="S164" s="24">
        <v>0</v>
      </c>
      <c r="T164" s="33"/>
      <c r="U164" s="33"/>
      <c r="V164" s="33"/>
      <c r="W164" s="33"/>
      <c r="X164" s="33">
        <v>1883.5500000000002</v>
      </c>
      <c r="Y164" s="33"/>
      <c r="Z164" s="33"/>
      <c r="AA164" s="33"/>
      <c r="AB164" s="33"/>
      <c r="AC164" s="33"/>
      <c r="AD164" s="33">
        <v>3767.1000000000004</v>
      </c>
      <c r="AE164" s="33"/>
      <c r="AF164" s="33"/>
      <c r="AG164" s="33"/>
      <c r="AH164" s="33"/>
      <c r="AI164" s="33"/>
      <c r="AJ164" s="33">
        <v>5650.65</v>
      </c>
      <c r="AK164" s="33"/>
      <c r="AL164" s="33"/>
      <c r="AM164" s="33"/>
      <c r="AN164" s="32"/>
      <c r="AO164" s="33"/>
      <c r="AP164" s="33">
        <v>3767.1000000000004</v>
      </c>
      <c r="AQ164" s="33"/>
      <c r="AR164" s="33"/>
      <c r="AS164" s="33"/>
      <c r="AT164" s="32"/>
      <c r="AU164" s="33"/>
      <c r="AV164" s="33">
        <v>3767.1000000000004</v>
      </c>
      <c r="AW164" s="33"/>
      <c r="AX164" s="33"/>
      <c r="AY164" s="33"/>
      <c r="AZ164" s="32"/>
      <c r="BA164" s="33"/>
      <c r="BB164" s="33">
        <v>3767.1000000000004</v>
      </c>
      <c r="BC164" s="33"/>
      <c r="BD164" s="33"/>
      <c r="BE164" s="33"/>
      <c r="BF164" s="32"/>
      <c r="BG164" s="33"/>
      <c r="BH164" s="33">
        <v>7534.2000000000007</v>
      </c>
      <c r="BI164" s="33"/>
      <c r="BJ164" s="33"/>
      <c r="BK164" s="33"/>
      <c r="BL164" s="32"/>
      <c r="BM164" s="33"/>
      <c r="BN164" s="30"/>
      <c r="BO164" s="24">
        <v>7534.2000000000007</v>
      </c>
      <c r="BP164" s="24"/>
      <c r="BQ164" s="30"/>
      <c r="BR164" s="30"/>
      <c r="BS164" s="32"/>
      <c r="BT164" s="33"/>
      <c r="BU164" s="24"/>
      <c r="BV164" s="24"/>
      <c r="BW164" s="24"/>
      <c r="BX164" s="32"/>
      <c r="BY164" s="24">
        <f t="shared" si="87"/>
        <v>37671</v>
      </c>
      <c r="BZ164" s="24">
        <f t="shared" si="92"/>
        <v>0</v>
      </c>
      <c r="CA164" s="24">
        <f t="shared" si="88"/>
        <v>0</v>
      </c>
      <c r="CB164" s="24">
        <f t="shared" si="26"/>
        <v>0</v>
      </c>
      <c r="CC164" s="24"/>
      <c r="CD164" s="24">
        <f t="shared" si="89"/>
        <v>37671</v>
      </c>
      <c r="CE164" s="33">
        <f t="shared" si="90"/>
        <v>0</v>
      </c>
      <c r="CF164" s="24"/>
      <c r="CG164" s="42"/>
      <c r="CH164" s="42"/>
      <c r="CI164" s="33"/>
      <c r="CJ164" s="4"/>
      <c r="CK164" s="43"/>
      <c r="CL164" s="26"/>
      <c r="CM164" s="19"/>
      <c r="CN164" s="45"/>
      <c r="CO164" s="46"/>
      <c r="CP164" s="46"/>
    </row>
    <row r="165" spans="1:94" s="47" customFormat="1" ht="184.5" x14ac:dyDescent="0.85">
      <c r="A165" s="122"/>
      <c r="B165" s="1">
        <f t="shared" si="91"/>
        <v>139</v>
      </c>
      <c r="C165" s="111" t="s">
        <v>220</v>
      </c>
      <c r="D165" s="24">
        <v>0</v>
      </c>
      <c r="E165" s="24">
        <v>0</v>
      </c>
      <c r="F165" s="24">
        <v>0</v>
      </c>
      <c r="G165" s="24">
        <v>0</v>
      </c>
      <c r="H165" s="24">
        <v>0</v>
      </c>
      <c r="I165" s="24">
        <v>0</v>
      </c>
      <c r="J165" s="24">
        <v>0</v>
      </c>
      <c r="K165" s="24">
        <v>0</v>
      </c>
      <c r="L165" s="24">
        <v>0</v>
      </c>
      <c r="M165" s="24">
        <v>0</v>
      </c>
      <c r="N165" s="33"/>
      <c r="O165" s="33"/>
      <c r="P165" s="33"/>
      <c r="Q165" s="33"/>
      <c r="R165" s="33">
        <v>2677.7000000000003</v>
      </c>
      <c r="S165" s="33"/>
      <c r="T165" s="33"/>
      <c r="U165" s="33"/>
      <c r="V165" s="33"/>
      <c r="W165" s="33"/>
      <c r="X165" s="33">
        <v>2677.7000000000003</v>
      </c>
      <c r="Y165" s="33"/>
      <c r="Z165" s="33"/>
      <c r="AA165" s="33"/>
      <c r="AB165" s="33"/>
      <c r="AC165" s="33"/>
      <c r="AD165" s="33">
        <v>2677.7000000000003</v>
      </c>
      <c r="AE165" s="33"/>
      <c r="AF165" s="33"/>
      <c r="AG165" s="33"/>
      <c r="AH165" s="33"/>
      <c r="AI165" s="33"/>
      <c r="AJ165" s="33">
        <v>2677.7000000000003</v>
      </c>
      <c r="AK165" s="33"/>
      <c r="AL165" s="33"/>
      <c r="AM165" s="33"/>
      <c r="AN165" s="32"/>
      <c r="AO165" s="33"/>
      <c r="AP165" s="33">
        <v>2677.7000000000003</v>
      </c>
      <c r="AQ165" s="33"/>
      <c r="AR165" s="33"/>
      <c r="AS165" s="33"/>
      <c r="AT165" s="32"/>
      <c r="AU165" s="33"/>
      <c r="AV165" s="33">
        <v>2677.7000000000003</v>
      </c>
      <c r="AW165" s="33"/>
      <c r="AX165" s="33"/>
      <c r="AY165" s="33"/>
      <c r="AZ165" s="32"/>
      <c r="BA165" s="33"/>
      <c r="BB165" s="33">
        <v>2677.7000000000003</v>
      </c>
      <c r="BC165" s="33"/>
      <c r="BD165" s="33"/>
      <c r="BE165" s="33"/>
      <c r="BF165" s="32"/>
      <c r="BG165" s="33"/>
      <c r="BH165" s="33">
        <v>2677.7000000000003</v>
      </c>
      <c r="BI165" s="33"/>
      <c r="BJ165" s="33"/>
      <c r="BK165" s="33"/>
      <c r="BL165" s="32"/>
      <c r="BM165" s="33"/>
      <c r="BN165" s="30"/>
      <c r="BO165" s="24">
        <v>5355.4000000000005</v>
      </c>
      <c r="BP165" s="24"/>
      <c r="BQ165" s="30"/>
      <c r="BR165" s="30"/>
      <c r="BS165" s="32"/>
      <c r="BT165" s="33"/>
      <c r="BU165" s="24"/>
      <c r="BV165" s="24"/>
      <c r="BW165" s="24"/>
      <c r="BX165" s="32"/>
      <c r="BY165" s="24">
        <f t="shared" si="87"/>
        <v>26777.000000000004</v>
      </c>
      <c r="BZ165" s="24">
        <f t="shared" si="92"/>
        <v>2677.7000000000003</v>
      </c>
      <c r="CA165" s="24">
        <f t="shared" si="88"/>
        <v>0</v>
      </c>
      <c r="CB165" s="24">
        <f t="shared" si="26"/>
        <v>0</v>
      </c>
      <c r="CC165" s="24"/>
      <c r="CD165" s="24">
        <f t="shared" si="89"/>
        <v>26777.000000000004</v>
      </c>
      <c r="CE165" s="33">
        <f t="shared" si="90"/>
        <v>0</v>
      </c>
      <c r="CF165" s="24"/>
      <c r="CG165" s="42"/>
      <c r="CH165" s="42"/>
      <c r="CI165" s="33"/>
      <c r="CJ165" s="4"/>
      <c r="CK165" s="43"/>
      <c r="CL165" s="26"/>
      <c r="CM165" s="19"/>
      <c r="CN165" s="45"/>
      <c r="CO165" s="46"/>
      <c r="CP165" s="46"/>
    </row>
    <row r="166" spans="1:94" s="47" customFormat="1" ht="179.25" customHeight="1" x14ac:dyDescent="0.85">
      <c r="A166" s="122"/>
      <c r="B166" s="1">
        <f t="shared" si="91"/>
        <v>140</v>
      </c>
      <c r="C166" s="111" t="s">
        <v>221</v>
      </c>
      <c r="D166" s="24">
        <v>0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0</v>
      </c>
      <c r="K166" s="24">
        <v>0</v>
      </c>
      <c r="L166" s="24">
        <v>0</v>
      </c>
      <c r="M166" s="24">
        <v>0</v>
      </c>
      <c r="N166" s="24">
        <v>0</v>
      </c>
      <c r="O166" s="24">
        <v>0</v>
      </c>
      <c r="P166" s="24">
        <v>0</v>
      </c>
      <c r="Q166" s="24">
        <v>0</v>
      </c>
      <c r="R166" s="33">
        <v>5279</v>
      </c>
      <c r="S166" s="33"/>
      <c r="T166" s="33"/>
      <c r="U166" s="33"/>
      <c r="V166" s="33"/>
      <c r="W166" s="33"/>
      <c r="X166" s="33">
        <v>5279</v>
      </c>
      <c r="Y166" s="33"/>
      <c r="Z166" s="33"/>
      <c r="AA166" s="33"/>
      <c r="AB166" s="33"/>
      <c r="AC166" s="33"/>
      <c r="AD166" s="33">
        <v>5279</v>
      </c>
      <c r="AE166" s="33"/>
      <c r="AF166" s="33"/>
      <c r="AG166" s="33"/>
      <c r="AH166" s="33"/>
      <c r="AI166" s="33"/>
      <c r="AJ166" s="33">
        <v>5279</v>
      </c>
      <c r="AK166" s="33"/>
      <c r="AL166" s="33"/>
      <c r="AM166" s="33"/>
      <c r="AN166" s="32"/>
      <c r="AO166" s="33"/>
      <c r="AP166" s="33">
        <v>5279</v>
      </c>
      <c r="AQ166" s="33"/>
      <c r="AR166" s="33"/>
      <c r="AS166" s="33"/>
      <c r="AT166" s="32"/>
      <c r="AU166" s="33"/>
      <c r="AV166" s="33">
        <v>5279</v>
      </c>
      <c r="AW166" s="33"/>
      <c r="AX166" s="33"/>
      <c r="AY166" s="33"/>
      <c r="AZ166" s="32"/>
      <c r="BA166" s="33"/>
      <c r="BB166" s="33">
        <v>5279</v>
      </c>
      <c r="BC166" s="33"/>
      <c r="BD166" s="33"/>
      <c r="BE166" s="33"/>
      <c r="BF166" s="32"/>
      <c r="BG166" s="33"/>
      <c r="BH166" s="33">
        <v>5279</v>
      </c>
      <c r="BI166" s="33"/>
      <c r="BJ166" s="33"/>
      <c r="BK166" s="33"/>
      <c r="BL166" s="32"/>
      <c r="BM166" s="33"/>
      <c r="BN166" s="30"/>
      <c r="BO166" s="24">
        <v>10558</v>
      </c>
      <c r="BP166" s="24"/>
      <c r="BQ166" s="30"/>
      <c r="BR166" s="30"/>
      <c r="BS166" s="32"/>
      <c r="BT166" s="33"/>
      <c r="BU166" s="24"/>
      <c r="BV166" s="24"/>
      <c r="BW166" s="24"/>
      <c r="BX166" s="32"/>
      <c r="BY166" s="24">
        <f t="shared" si="87"/>
        <v>52790</v>
      </c>
      <c r="BZ166" s="24">
        <f t="shared" si="92"/>
        <v>5279</v>
      </c>
      <c r="CA166" s="24">
        <f t="shared" si="88"/>
        <v>0</v>
      </c>
      <c r="CB166" s="24">
        <f t="shared" si="26"/>
        <v>0</v>
      </c>
      <c r="CC166" s="24"/>
      <c r="CD166" s="24">
        <f t="shared" si="89"/>
        <v>52790</v>
      </c>
      <c r="CE166" s="33">
        <f t="shared" si="90"/>
        <v>0</v>
      </c>
      <c r="CF166" s="24"/>
      <c r="CG166" s="42"/>
      <c r="CH166" s="42"/>
      <c r="CI166" s="33"/>
      <c r="CJ166" s="4"/>
      <c r="CK166" s="43"/>
      <c r="CL166" s="26"/>
      <c r="CM166" s="19"/>
      <c r="CN166" s="45"/>
      <c r="CO166" s="46"/>
      <c r="CP166" s="46"/>
    </row>
    <row r="167" spans="1:94" s="47" customFormat="1" ht="229.5" customHeight="1" x14ac:dyDescent="0.85">
      <c r="A167" s="122"/>
      <c r="B167" s="1">
        <f t="shared" si="91"/>
        <v>141</v>
      </c>
      <c r="C167" s="111" t="s">
        <v>222</v>
      </c>
      <c r="D167" s="24">
        <v>0</v>
      </c>
      <c r="E167" s="33">
        <v>0</v>
      </c>
      <c r="F167" s="33">
        <v>0</v>
      </c>
      <c r="G167" s="33">
        <v>0</v>
      </c>
      <c r="H167" s="33"/>
      <c r="I167" s="33"/>
      <c r="J167" s="33"/>
      <c r="K167" s="33"/>
      <c r="L167" s="33">
        <v>0</v>
      </c>
      <c r="M167" s="33"/>
      <c r="N167" s="33"/>
      <c r="O167" s="33"/>
      <c r="P167" s="33"/>
      <c r="Q167" s="33"/>
      <c r="R167" s="33">
        <v>0</v>
      </c>
      <c r="S167" s="33"/>
      <c r="T167" s="33"/>
      <c r="U167" s="33"/>
      <c r="V167" s="33"/>
      <c r="W167" s="33"/>
      <c r="X167" s="33">
        <v>5000</v>
      </c>
      <c r="Y167" s="33"/>
      <c r="Z167" s="33"/>
      <c r="AA167" s="33"/>
      <c r="AB167" s="33"/>
      <c r="AC167" s="33"/>
      <c r="AD167" s="33">
        <v>0</v>
      </c>
      <c r="AE167" s="33"/>
      <c r="AF167" s="33"/>
      <c r="AG167" s="33"/>
      <c r="AH167" s="33"/>
      <c r="AI167" s="33"/>
      <c r="AJ167" s="33">
        <v>0</v>
      </c>
      <c r="AK167" s="33"/>
      <c r="AL167" s="33"/>
      <c r="AM167" s="33"/>
      <c r="AN167" s="32"/>
      <c r="AO167" s="33"/>
      <c r="AP167" s="33">
        <v>0</v>
      </c>
      <c r="AQ167" s="33"/>
      <c r="AR167" s="33"/>
      <c r="AS167" s="33"/>
      <c r="AT167" s="32"/>
      <c r="AU167" s="33"/>
      <c r="AV167" s="33">
        <v>0</v>
      </c>
      <c r="AW167" s="33"/>
      <c r="AX167" s="33"/>
      <c r="AY167" s="33"/>
      <c r="AZ167" s="32"/>
      <c r="BA167" s="33"/>
      <c r="BB167" s="33">
        <v>0</v>
      </c>
      <c r="BC167" s="33"/>
      <c r="BD167" s="33"/>
      <c r="BE167" s="33"/>
      <c r="BF167" s="32"/>
      <c r="BG167" s="33"/>
      <c r="BH167" s="33">
        <v>0</v>
      </c>
      <c r="BI167" s="33"/>
      <c r="BJ167" s="33"/>
      <c r="BK167" s="33"/>
      <c r="BL167" s="32"/>
      <c r="BM167" s="33"/>
      <c r="BN167" s="30"/>
      <c r="BO167" s="24">
        <v>13770</v>
      </c>
      <c r="BP167" s="24"/>
      <c r="BQ167" s="30"/>
      <c r="BR167" s="30"/>
      <c r="BS167" s="32"/>
      <c r="BT167" s="33"/>
      <c r="BU167" s="24"/>
      <c r="BV167" s="24"/>
      <c r="BW167" s="24"/>
      <c r="BX167" s="32"/>
      <c r="BY167" s="24">
        <f t="shared" si="87"/>
        <v>18770</v>
      </c>
      <c r="BZ167" s="24">
        <f t="shared" si="92"/>
        <v>0</v>
      </c>
      <c r="CA167" s="24">
        <f t="shared" si="88"/>
        <v>0</v>
      </c>
      <c r="CB167" s="24">
        <f t="shared" si="26"/>
        <v>0</v>
      </c>
      <c r="CC167" s="24"/>
      <c r="CD167" s="24">
        <f t="shared" si="89"/>
        <v>18770</v>
      </c>
      <c r="CE167" s="33">
        <f t="shared" si="90"/>
        <v>0</v>
      </c>
      <c r="CF167" s="24"/>
      <c r="CG167" s="42"/>
      <c r="CH167" s="42"/>
      <c r="CI167" s="33"/>
      <c r="CJ167" s="4"/>
      <c r="CK167" s="43"/>
      <c r="CL167" s="26"/>
      <c r="CM167" s="19"/>
      <c r="CN167" s="45"/>
      <c r="CO167" s="46"/>
      <c r="CP167" s="46"/>
    </row>
    <row r="168" spans="1:94" s="47" customFormat="1" ht="237" customHeight="1" x14ac:dyDescent="0.85">
      <c r="A168" s="122"/>
      <c r="B168" s="1">
        <f t="shared" si="91"/>
        <v>142</v>
      </c>
      <c r="C168" s="111" t="s">
        <v>223</v>
      </c>
      <c r="D168" s="24">
        <v>0</v>
      </c>
      <c r="E168" s="33">
        <v>0</v>
      </c>
      <c r="F168" s="33">
        <v>0</v>
      </c>
      <c r="G168" s="33">
        <v>0</v>
      </c>
      <c r="H168" s="33"/>
      <c r="I168" s="33"/>
      <c r="J168" s="33"/>
      <c r="K168" s="33"/>
      <c r="L168" s="33">
        <v>922.05000000000007</v>
      </c>
      <c r="M168" s="33"/>
      <c r="N168" s="33"/>
      <c r="O168" s="33"/>
      <c r="P168" s="33"/>
      <c r="Q168" s="33"/>
      <c r="R168" s="33">
        <v>1844.1000000000001</v>
      </c>
      <c r="S168" s="33">
        <v>9150.7420000000002</v>
      </c>
      <c r="T168" s="33"/>
      <c r="U168" s="33"/>
      <c r="V168" s="33"/>
      <c r="W168" s="33"/>
      <c r="X168" s="33">
        <v>1844.1000000000001</v>
      </c>
      <c r="Y168" s="33"/>
      <c r="Z168" s="33"/>
      <c r="AA168" s="33"/>
      <c r="AB168" s="33"/>
      <c r="AC168" s="33"/>
      <c r="AD168" s="33">
        <v>1844.1000000000001</v>
      </c>
      <c r="AE168" s="33"/>
      <c r="AF168" s="33"/>
      <c r="AG168" s="33"/>
      <c r="AH168" s="33"/>
      <c r="AI168" s="33"/>
      <c r="AJ168" s="33">
        <v>1844.1000000000001</v>
      </c>
      <c r="AK168" s="33"/>
      <c r="AL168" s="33"/>
      <c r="AM168" s="33"/>
      <c r="AN168" s="32"/>
      <c r="AO168" s="33"/>
      <c r="AP168" s="33">
        <v>2766.15</v>
      </c>
      <c r="AQ168" s="33"/>
      <c r="AR168" s="33"/>
      <c r="AS168" s="33"/>
      <c r="AT168" s="32"/>
      <c r="AU168" s="33"/>
      <c r="AV168" s="33">
        <v>2766.15</v>
      </c>
      <c r="AW168" s="33"/>
      <c r="AX168" s="33"/>
      <c r="AY168" s="33"/>
      <c r="AZ168" s="32"/>
      <c r="BA168" s="33"/>
      <c r="BB168" s="33">
        <v>2766.15</v>
      </c>
      <c r="BC168" s="33"/>
      <c r="BD168" s="33"/>
      <c r="BE168" s="33"/>
      <c r="BF168" s="32"/>
      <c r="BG168" s="33"/>
      <c r="BH168" s="33">
        <v>1844.1000000000001</v>
      </c>
      <c r="BI168" s="33"/>
      <c r="BJ168" s="33"/>
      <c r="BK168" s="33"/>
      <c r="BL168" s="32"/>
      <c r="BM168" s="33"/>
      <c r="BN168" s="30"/>
      <c r="BO168" s="24">
        <v>0</v>
      </c>
      <c r="BP168" s="24"/>
      <c r="BQ168" s="30"/>
      <c r="BR168" s="30"/>
      <c r="BS168" s="32"/>
      <c r="BT168" s="33"/>
      <c r="BU168" s="24"/>
      <c r="BV168" s="24"/>
      <c r="BW168" s="24"/>
      <c r="BX168" s="32"/>
      <c r="BY168" s="24">
        <f t="shared" si="87"/>
        <v>18441</v>
      </c>
      <c r="BZ168" s="24">
        <f t="shared" si="92"/>
        <v>2766.15</v>
      </c>
      <c r="CA168" s="24">
        <f t="shared" si="88"/>
        <v>9150.7420000000002</v>
      </c>
      <c r="CB168" s="24">
        <f>CA168/BZ168*100</f>
        <v>330.81148889250403</v>
      </c>
      <c r="CC168" s="24"/>
      <c r="CD168" s="24">
        <f t="shared" si="89"/>
        <v>18441</v>
      </c>
      <c r="CE168" s="33">
        <f t="shared" si="90"/>
        <v>9150.7420000000002</v>
      </c>
      <c r="CF168" s="24"/>
      <c r="CG168" s="42"/>
      <c r="CH168" s="42"/>
      <c r="CI168" s="33"/>
      <c r="CJ168" s="4"/>
      <c r="CK168" s="43"/>
      <c r="CL168" s="26"/>
      <c r="CM168" s="19"/>
      <c r="CN168" s="45"/>
      <c r="CO168" s="46"/>
      <c r="CP168" s="46"/>
    </row>
    <row r="169" spans="1:94" s="47" customFormat="1" ht="213" hidden="1" customHeight="1" x14ac:dyDescent="0.85">
      <c r="A169" s="122"/>
      <c r="B169" s="1">
        <f t="shared" si="91"/>
        <v>143</v>
      </c>
      <c r="C169" s="111" t="s">
        <v>224</v>
      </c>
      <c r="D169" s="24">
        <v>0</v>
      </c>
      <c r="E169" s="33">
        <v>0</v>
      </c>
      <c r="F169" s="33">
        <v>0</v>
      </c>
      <c r="G169" s="33">
        <v>0</v>
      </c>
      <c r="H169" s="33"/>
      <c r="I169" s="33"/>
      <c r="J169" s="33"/>
      <c r="K169" s="33"/>
      <c r="L169" s="33">
        <v>0</v>
      </c>
      <c r="M169" s="33">
        <v>0</v>
      </c>
      <c r="N169" s="33"/>
      <c r="O169" s="33"/>
      <c r="P169" s="33"/>
      <c r="Q169" s="33"/>
      <c r="R169" s="33">
        <v>0</v>
      </c>
      <c r="S169" s="33">
        <v>0</v>
      </c>
      <c r="T169" s="33"/>
      <c r="U169" s="33"/>
      <c r="V169" s="33"/>
      <c r="W169" s="33"/>
      <c r="X169" s="33">
        <v>1175.7</v>
      </c>
      <c r="Y169" s="33"/>
      <c r="Z169" s="33"/>
      <c r="AA169" s="33"/>
      <c r="AB169" s="33"/>
      <c r="AC169" s="33"/>
      <c r="AD169" s="33">
        <v>0</v>
      </c>
      <c r="AE169" s="33"/>
      <c r="AF169" s="33"/>
      <c r="AG169" s="33"/>
      <c r="AH169" s="33"/>
      <c r="AI169" s="33"/>
      <c r="AJ169" s="33">
        <v>0</v>
      </c>
      <c r="AK169" s="33"/>
      <c r="AL169" s="33"/>
      <c r="AM169" s="33"/>
      <c r="AN169" s="32"/>
      <c r="AO169" s="33"/>
      <c r="AP169" s="33">
        <v>0</v>
      </c>
      <c r="AQ169" s="33"/>
      <c r="AR169" s="33"/>
      <c r="AS169" s="33"/>
      <c r="AT169" s="32"/>
      <c r="AU169" s="33"/>
      <c r="AV169" s="33">
        <v>0</v>
      </c>
      <c r="AW169" s="33"/>
      <c r="AX169" s="33"/>
      <c r="AY169" s="33"/>
      <c r="AZ169" s="32"/>
      <c r="BA169" s="33"/>
      <c r="BB169" s="33">
        <v>0</v>
      </c>
      <c r="BC169" s="33"/>
      <c r="BD169" s="33"/>
      <c r="BE169" s="33"/>
      <c r="BF169" s="32"/>
      <c r="BG169" s="33"/>
      <c r="BH169" s="33">
        <v>0</v>
      </c>
      <c r="BI169" s="33"/>
      <c r="BJ169" s="33"/>
      <c r="BK169" s="33"/>
      <c r="BL169" s="32"/>
      <c r="BM169" s="33"/>
      <c r="BN169" s="30"/>
      <c r="BO169" s="24">
        <v>2743.3</v>
      </c>
      <c r="BP169" s="24"/>
      <c r="BQ169" s="30"/>
      <c r="BR169" s="30"/>
      <c r="BS169" s="32"/>
      <c r="BT169" s="33"/>
      <c r="BU169" s="24"/>
      <c r="BV169" s="24"/>
      <c r="BW169" s="24"/>
      <c r="BX169" s="32"/>
      <c r="BY169" s="24">
        <f t="shared" si="87"/>
        <v>3919</v>
      </c>
      <c r="BZ169" s="24">
        <f t="shared" si="92"/>
        <v>0</v>
      </c>
      <c r="CA169" s="24">
        <f t="shared" si="88"/>
        <v>0</v>
      </c>
      <c r="CB169" s="24">
        <f t="shared" si="26"/>
        <v>0</v>
      </c>
      <c r="CC169" s="24"/>
      <c r="CD169" s="24">
        <f t="shared" si="89"/>
        <v>3919</v>
      </c>
      <c r="CE169" s="33">
        <f t="shared" si="90"/>
        <v>0</v>
      </c>
      <c r="CF169" s="24"/>
      <c r="CG169" s="42"/>
      <c r="CH169" s="42"/>
      <c r="CI169" s="33"/>
      <c r="CJ169" s="4"/>
      <c r="CK169" s="43"/>
      <c r="CL169" s="26"/>
      <c r="CM169" s="19"/>
      <c r="CN169" s="45"/>
      <c r="CO169" s="46"/>
      <c r="CP169" s="46"/>
    </row>
    <row r="170" spans="1:94" s="47" customFormat="1" ht="175.5" customHeight="1" x14ac:dyDescent="0.85">
      <c r="A170" s="122"/>
      <c r="B170" s="1">
        <f t="shared" si="91"/>
        <v>144</v>
      </c>
      <c r="C170" s="111" t="s">
        <v>225</v>
      </c>
      <c r="D170" s="24">
        <v>0</v>
      </c>
      <c r="E170" s="33">
        <v>0</v>
      </c>
      <c r="F170" s="33">
        <v>0</v>
      </c>
      <c r="G170" s="33">
        <v>0</v>
      </c>
      <c r="H170" s="33"/>
      <c r="I170" s="33"/>
      <c r="J170" s="33"/>
      <c r="K170" s="33"/>
      <c r="L170" s="33">
        <v>0</v>
      </c>
      <c r="M170" s="33">
        <v>0</v>
      </c>
      <c r="N170" s="33"/>
      <c r="O170" s="33"/>
      <c r="P170" s="33"/>
      <c r="Q170" s="33"/>
      <c r="R170" s="33">
        <v>0</v>
      </c>
      <c r="S170" s="33"/>
      <c r="T170" s="33"/>
      <c r="U170" s="33"/>
      <c r="V170" s="33"/>
      <c r="W170" s="33"/>
      <c r="X170" s="33">
        <v>1242.5999999999999</v>
      </c>
      <c r="Y170" s="33"/>
      <c r="Z170" s="33"/>
      <c r="AA170" s="33"/>
      <c r="AB170" s="33"/>
      <c r="AC170" s="33"/>
      <c r="AD170" s="33">
        <v>0</v>
      </c>
      <c r="AE170" s="33"/>
      <c r="AF170" s="33"/>
      <c r="AG170" s="33"/>
      <c r="AH170" s="33"/>
      <c r="AI170" s="33"/>
      <c r="AJ170" s="33">
        <v>0</v>
      </c>
      <c r="AK170" s="33"/>
      <c r="AL170" s="33"/>
      <c r="AM170" s="33"/>
      <c r="AN170" s="32"/>
      <c r="AO170" s="33"/>
      <c r="AP170" s="33">
        <v>0</v>
      </c>
      <c r="AQ170" s="33"/>
      <c r="AR170" s="33"/>
      <c r="AS170" s="33"/>
      <c r="AT170" s="32"/>
      <c r="AU170" s="33"/>
      <c r="AV170" s="33">
        <v>0</v>
      </c>
      <c r="AW170" s="33"/>
      <c r="AX170" s="33"/>
      <c r="AY170" s="33"/>
      <c r="AZ170" s="32"/>
      <c r="BA170" s="33"/>
      <c r="BB170" s="33">
        <v>0</v>
      </c>
      <c r="BC170" s="33"/>
      <c r="BD170" s="33"/>
      <c r="BE170" s="33"/>
      <c r="BF170" s="32"/>
      <c r="BG170" s="33"/>
      <c r="BH170" s="33">
        <v>0</v>
      </c>
      <c r="BI170" s="33"/>
      <c r="BJ170" s="33"/>
      <c r="BK170" s="33"/>
      <c r="BL170" s="32"/>
      <c r="BM170" s="33"/>
      <c r="BN170" s="30"/>
      <c r="BO170" s="24">
        <v>2899.4</v>
      </c>
      <c r="BP170" s="24"/>
      <c r="BQ170" s="30"/>
      <c r="BR170" s="30"/>
      <c r="BS170" s="32"/>
      <c r="BT170" s="33"/>
      <c r="BU170" s="24"/>
      <c r="BV170" s="24"/>
      <c r="BW170" s="24"/>
      <c r="BX170" s="32"/>
      <c r="BY170" s="24">
        <f t="shared" si="87"/>
        <v>4142</v>
      </c>
      <c r="BZ170" s="24">
        <f t="shared" si="92"/>
        <v>0</v>
      </c>
      <c r="CA170" s="24">
        <f t="shared" si="88"/>
        <v>0</v>
      </c>
      <c r="CB170" s="24">
        <f t="shared" si="26"/>
        <v>0</v>
      </c>
      <c r="CC170" s="24"/>
      <c r="CD170" s="24">
        <f t="shared" si="89"/>
        <v>4142</v>
      </c>
      <c r="CE170" s="33">
        <f t="shared" si="90"/>
        <v>0</v>
      </c>
      <c r="CF170" s="24"/>
      <c r="CG170" s="42"/>
      <c r="CH170" s="42"/>
      <c r="CI170" s="33"/>
      <c r="CJ170" s="4"/>
      <c r="CK170" s="43"/>
      <c r="CL170" s="26"/>
      <c r="CM170" s="19"/>
      <c r="CN170" s="45"/>
      <c r="CO170" s="46"/>
      <c r="CP170" s="46"/>
    </row>
    <row r="171" spans="1:94" s="47" customFormat="1" ht="184.5" hidden="1" x14ac:dyDescent="0.85">
      <c r="A171" s="122"/>
      <c r="B171" s="1">
        <f t="shared" si="91"/>
        <v>145</v>
      </c>
      <c r="C171" s="111" t="s">
        <v>226</v>
      </c>
      <c r="D171" s="24">
        <v>0</v>
      </c>
      <c r="E171" s="33">
        <v>0</v>
      </c>
      <c r="F171" s="33">
        <v>0</v>
      </c>
      <c r="G171" s="33">
        <v>0</v>
      </c>
      <c r="H171" s="33"/>
      <c r="I171" s="33"/>
      <c r="J171" s="33"/>
      <c r="K171" s="33"/>
      <c r="L171" s="33">
        <v>0</v>
      </c>
      <c r="M171" s="33">
        <v>0</v>
      </c>
      <c r="N171" s="33"/>
      <c r="O171" s="33"/>
      <c r="P171" s="33"/>
      <c r="Q171" s="33"/>
      <c r="R171" s="33">
        <v>0</v>
      </c>
      <c r="S171" s="33">
        <v>0</v>
      </c>
      <c r="T171" s="33"/>
      <c r="U171" s="33"/>
      <c r="V171" s="33"/>
      <c r="W171" s="33"/>
      <c r="X171" s="33">
        <v>507.9</v>
      </c>
      <c r="Y171" s="33"/>
      <c r="Z171" s="33"/>
      <c r="AA171" s="33"/>
      <c r="AB171" s="33"/>
      <c r="AC171" s="33"/>
      <c r="AD171" s="33">
        <v>0</v>
      </c>
      <c r="AE171" s="33"/>
      <c r="AF171" s="33"/>
      <c r="AG171" s="33"/>
      <c r="AH171" s="33"/>
      <c r="AI171" s="33"/>
      <c r="AJ171" s="33">
        <v>0</v>
      </c>
      <c r="AK171" s="33"/>
      <c r="AL171" s="33"/>
      <c r="AM171" s="33"/>
      <c r="AN171" s="32"/>
      <c r="AO171" s="33"/>
      <c r="AP171" s="33">
        <v>0</v>
      </c>
      <c r="AQ171" s="33"/>
      <c r="AR171" s="33"/>
      <c r="AS171" s="33"/>
      <c r="AT171" s="32"/>
      <c r="AU171" s="33"/>
      <c r="AV171" s="33">
        <v>0</v>
      </c>
      <c r="AW171" s="33"/>
      <c r="AX171" s="33"/>
      <c r="AY171" s="33"/>
      <c r="AZ171" s="32"/>
      <c r="BA171" s="33"/>
      <c r="BB171" s="33">
        <v>0</v>
      </c>
      <c r="BC171" s="33"/>
      <c r="BD171" s="33"/>
      <c r="BE171" s="33"/>
      <c r="BF171" s="32"/>
      <c r="BG171" s="33"/>
      <c r="BH171" s="33">
        <v>0</v>
      </c>
      <c r="BI171" s="33"/>
      <c r="BJ171" s="33"/>
      <c r="BK171" s="33"/>
      <c r="BL171" s="32"/>
      <c r="BM171" s="33"/>
      <c r="BN171" s="30"/>
      <c r="BO171" s="24">
        <v>1185.0999999999999</v>
      </c>
      <c r="BP171" s="24"/>
      <c r="BQ171" s="30"/>
      <c r="BR171" s="30"/>
      <c r="BS171" s="32"/>
      <c r="BT171" s="33"/>
      <c r="BU171" s="24"/>
      <c r="BV171" s="24"/>
      <c r="BW171" s="24"/>
      <c r="BX171" s="32"/>
      <c r="BY171" s="24">
        <f t="shared" si="87"/>
        <v>1693</v>
      </c>
      <c r="BZ171" s="24">
        <f t="shared" si="92"/>
        <v>0</v>
      </c>
      <c r="CA171" s="24">
        <f t="shared" si="88"/>
        <v>0</v>
      </c>
      <c r="CB171" s="24">
        <f t="shared" si="26"/>
        <v>0</v>
      </c>
      <c r="CC171" s="24"/>
      <c r="CD171" s="24">
        <f t="shared" si="89"/>
        <v>1693</v>
      </c>
      <c r="CE171" s="33">
        <f t="shared" si="90"/>
        <v>0</v>
      </c>
      <c r="CF171" s="24"/>
      <c r="CG171" s="42"/>
      <c r="CH171" s="42"/>
      <c r="CI171" s="33"/>
      <c r="CJ171" s="4"/>
      <c r="CK171" s="43"/>
      <c r="CL171" s="26"/>
      <c r="CM171" s="19"/>
      <c r="CN171" s="45"/>
      <c r="CO171" s="46"/>
      <c r="CP171" s="46"/>
    </row>
    <row r="172" spans="1:94" s="47" customFormat="1" ht="367.5" customHeight="1" x14ac:dyDescent="0.85">
      <c r="A172" s="122"/>
      <c r="B172" s="1">
        <f t="shared" si="91"/>
        <v>146</v>
      </c>
      <c r="C172" s="111" t="s">
        <v>227</v>
      </c>
      <c r="D172" s="24">
        <v>0</v>
      </c>
      <c r="E172" s="33">
        <v>0</v>
      </c>
      <c r="F172" s="33">
        <v>0</v>
      </c>
      <c r="G172" s="33">
        <v>0</v>
      </c>
      <c r="H172" s="33"/>
      <c r="I172" s="33"/>
      <c r="J172" s="33"/>
      <c r="K172" s="33"/>
      <c r="L172" s="33">
        <v>43533.315000000002</v>
      </c>
      <c r="M172" s="33"/>
      <c r="N172" s="33"/>
      <c r="O172" s="33"/>
      <c r="P172" s="33"/>
      <c r="Q172" s="33"/>
      <c r="R172" s="33">
        <v>60407.311999999998</v>
      </c>
      <c r="S172" s="33">
        <v>6996.1734900000001</v>
      </c>
      <c r="T172" s="33"/>
      <c r="U172" s="33"/>
      <c r="V172" s="33"/>
      <c r="W172" s="33"/>
      <c r="X172" s="33">
        <v>100692.11599999999</v>
      </c>
      <c r="Y172" s="33"/>
      <c r="Z172" s="33"/>
      <c r="AA172" s="33"/>
      <c r="AB172" s="33"/>
      <c r="AC172" s="33"/>
      <c r="AD172" s="33">
        <v>44064.404000000002</v>
      </c>
      <c r="AE172" s="33"/>
      <c r="AF172" s="33"/>
      <c r="AG172" s="33"/>
      <c r="AH172" s="33"/>
      <c r="AI172" s="33"/>
      <c r="AJ172" s="33">
        <v>43831.714999999997</v>
      </c>
      <c r="AK172" s="33"/>
      <c r="AL172" s="33"/>
      <c r="AM172" s="33"/>
      <c r="AN172" s="32"/>
      <c r="AO172" s="33"/>
      <c r="AP172" s="33">
        <v>42636.09</v>
      </c>
      <c r="AQ172" s="33"/>
      <c r="AR172" s="33"/>
      <c r="AS172" s="33"/>
      <c r="AT172" s="32"/>
      <c r="AU172" s="33"/>
      <c r="AV172" s="33">
        <v>42542.078999999998</v>
      </c>
      <c r="AW172" s="33"/>
      <c r="AX172" s="33"/>
      <c r="AY172" s="33"/>
      <c r="AZ172" s="32"/>
      <c r="BA172" s="33"/>
      <c r="BB172" s="33">
        <v>42650.805999999997</v>
      </c>
      <c r="BC172" s="33"/>
      <c r="BD172" s="33"/>
      <c r="BE172" s="33"/>
      <c r="BF172" s="32"/>
      <c r="BG172" s="33"/>
      <c r="BH172" s="33">
        <v>42436.080999999998</v>
      </c>
      <c r="BI172" s="33"/>
      <c r="BJ172" s="33"/>
      <c r="BK172" s="33"/>
      <c r="BL172" s="32"/>
      <c r="BM172" s="33"/>
      <c r="BN172" s="30"/>
      <c r="BO172" s="24">
        <v>42436.082000000002</v>
      </c>
      <c r="BP172" s="24"/>
      <c r="BQ172" s="30"/>
      <c r="BR172" s="30"/>
      <c r="BS172" s="32"/>
      <c r="BT172" s="33"/>
      <c r="BU172" s="24"/>
      <c r="BV172" s="24"/>
      <c r="BW172" s="24"/>
      <c r="BX172" s="32"/>
      <c r="BY172" s="24">
        <f t="shared" si="87"/>
        <v>505230.00000000006</v>
      </c>
      <c r="BZ172" s="24">
        <f t="shared" si="92"/>
        <v>103940.62700000001</v>
      </c>
      <c r="CA172" s="24">
        <f t="shared" si="88"/>
        <v>6996.1734900000001</v>
      </c>
      <c r="CB172" s="24">
        <f t="shared" si="26"/>
        <v>1.3847502107950833</v>
      </c>
      <c r="CC172" s="24"/>
      <c r="CD172" s="24">
        <f t="shared" si="89"/>
        <v>505230.00000000006</v>
      </c>
      <c r="CE172" s="33">
        <f t="shared" si="90"/>
        <v>6996.1734900000001</v>
      </c>
      <c r="CF172" s="24"/>
      <c r="CG172" s="42"/>
      <c r="CH172" s="42"/>
      <c r="CI172" s="33"/>
      <c r="CJ172" s="4"/>
      <c r="CK172" s="43"/>
      <c r="CL172" s="26"/>
      <c r="CM172" s="19" t="s">
        <v>92</v>
      </c>
      <c r="CN172" s="45"/>
      <c r="CO172" s="46"/>
      <c r="CP172" s="46"/>
    </row>
    <row r="173" spans="1:94" s="53" customFormat="1" ht="135" hidden="1" customHeight="1" x14ac:dyDescent="0.85">
      <c r="A173" s="133"/>
      <c r="B173" s="4"/>
      <c r="C173" s="193" t="s">
        <v>72</v>
      </c>
      <c r="D173" s="196">
        <f>SUM(D174:D176)</f>
        <v>0</v>
      </c>
      <c r="E173" s="196">
        <f t="shared" ref="E173:BP173" si="94">SUM(E174:E176)</f>
        <v>0</v>
      </c>
      <c r="F173" s="24">
        <f t="shared" si="94"/>
        <v>0</v>
      </c>
      <c r="G173" s="24">
        <f t="shared" si="94"/>
        <v>0</v>
      </c>
      <c r="H173" s="32">
        <f t="shared" si="94"/>
        <v>0</v>
      </c>
      <c r="I173" s="32">
        <f t="shared" si="94"/>
        <v>0</v>
      </c>
      <c r="J173" s="32">
        <f t="shared" si="94"/>
        <v>0</v>
      </c>
      <c r="K173" s="32">
        <f t="shared" si="94"/>
        <v>0</v>
      </c>
      <c r="L173" s="196">
        <f t="shared" si="94"/>
        <v>0</v>
      </c>
      <c r="M173" s="24">
        <f t="shared" si="94"/>
        <v>0</v>
      </c>
      <c r="N173" s="32">
        <f t="shared" si="94"/>
        <v>0</v>
      </c>
      <c r="O173" s="32">
        <f t="shared" si="94"/>
        <v>0</v>
      </c>
      <c r="P173" s="32">
        <f t="shared" si="94"/>
        <v>0</v>
      </c>
      <c r="Q173" s="32">
        <f t="shared" si="94"/>
        <v>0</v>
      </c>
      <c r="R173" s="196">
        <f t="shared" si="94"/>
        <v>0</v>
      </c>
      <c r="S173" s="24">
        <f t="shared" si="94"/>
        <v>0</v>
      </c>
      <c r="T173" s="32">
        <f t="shared" si="94"/>
        <v>0</v>
      </c>
      <c r="U173" s="32">
        <f t="shared" si="94"/>
        <v>0</v>
      </c>
      <c r="V173" s="32">
        <f t="shared" si="94"/>
        <v>0</v>
      </c>
      <c r="W173" s="32">
        <f t="shared" si="94"/>
        <v>0</v>
      </c>
      <c r="X173" s="196">
        <f t="shared" si="94"/>
        <v>0</v>
      </c>
      <c r="Y173" s="24">
        <f t="shared" si="94"/>
        <v>0</v>
      </c>
      <c r="Z173" s="32">
        <f t="shared" si="94"/>
        <v>0</v>
      </c>
      <c r="AA173" s="32">
        <f t="shared" si="94"/>
        <v>0</v>
      </c>
      <c r="AB173" s="32">
        <f t="shared" si="94"/>
        <v>0</v>
      </c>
      <c r="AC173" s="32">
        <f t="shared" si="94"/>
        <v>0</v>
      </c>
      <c r="AD173" s="196">
        <f t="shared" si="94"/>
        <v>0</v>
      </c>
      <c r="AE173" s="24">
        <f t="shared" si="94"/>
        <v>0</v>
      </c>
      <c r="AF173" s="32">
        <f t="shared" si="94"/>
        <v>0</v>
      </c>
      <c r="AG173" s="32">
        <f t="shared" si="94"/>
        <v>0</v>
      </c>
      <c r="AH173" s="32">
        <f t="shared" si="94"/>
        <v>0</v>
      </c>
      <c r="AI173" s="32">
        <f t="shared" si="94"/>
        <v>0</v>
      </c>
      <c r="AJ173" s="196">
        <f t="shared" si="94"/>
        <v>19764.558199999999</v>
      </c>
      <c r="AK173" s="24">
        <f t="shared" si="94"/>
        <v>0</v>
      </c>
      <c r="AL173" s="32">
        <f t="shared" si="94"/>
        <v>18776.330000000002</v>
      </c>
      <c r="AM173" s="32">
        <f t="shared" si="94"/>
        <v>0</v>
      </c>
      <c r="AN173" s="32">
        <f t="shared" si="94"/>
        <v>988.23</v>
      </c>
      <c r="AO173" s="32">
        <f t="shared" si="94"/>
        <v>0</v>
      </c>
      <c r="AP173" s="196">
        <f t="shared" si="94"/>
        <v>19764.558199999999</v>
      </c>
      <c r="AQ173" s="24">
        <f t="shared" si="94"/>
        <v>0</v>
      </c>
      <c r="AR173" s="32">
        <f t="shared" si="94"/>
        <v>18776.330000000002</v>
      </c>
      <c r="AS173" s="32">
        <f t="shared" si="94"/>
        <v>0</v>
      </c>
      <c r="AT173" s="32">
        <f t="shared" si="94"/>
        <v>988.23</v>
      </c>
      <c r="AU173" s="32">
        <f t="shared" si="94"/>
        <v>0</v>
      </c>
      <c r="AV173" s="196">
        <f t="shared" si="94"/>
        <v>19764.558199999999</v>
      </c>
      <c r="AW173" s="24">
        <f t="shared" si="94"/>
        <v>0</v>
      </c>
      <c r="AX173" s="32">
        <f t="shared" si="94"/>
        <v>18776.330000000002</v>
      </c>
      <c r="AY173" s="32">
        <f t="shared" si="94"/>
        <v>0</v>
      </c>
      <c r="AZ173" s="32">
        <f t="shared" si="94"/>
        <v>988.23</v>
      </c>
      <c r="BA173" s="32">
        <f t="shared" si="94"/>
        <v>0</v>
      </c>
      <c r="BB173" s="196">
        <f t="shared" si="94"/>
        <v>46043.3007</v>
      </c>
      <c r="BC173" s="24">
        <f t="shared" si="94"/>
        <v>0</v>
      </c>
      <c r="BD173" s="32">
        <f t="shared" si="94"/>
        <v>43741.14</v>
      </c>
      <c r="BE173" s="32">
        <f t="shared" si="94"/>
        <v>0</v>
      </c>
      <c r="BF173" s="32">
        <f t="shared" si="94"/>
        <v>2302.17</v>
      </c>
      <c r="BG173" s="32">
        <f t="shared" si="94"/>
        <v>0</v>
      </c>
      <c r="BH173" s="196">
        <f t="shared" si="94"/>
        <v>38643.3007</v>
      </c>
      <c r="BI173" s="24">
        <f t="shared" si="94"/>
        <v>0</v>
      </c>
      <c r="BJ173" s="32">
        <f t="shared" si="94"/>
        <v>36711.14</v>
      </c>
      <c r="BK173" s="32">
        <f t="shared" si="94"/>
        <v>0</v>
      </c>
      <c r="BL173" s="32">
        <f t="shared" si="94"/>
        <v>1932.1699999999998</v>
      </c>
      <c r="BM173" s="32">
        <f t="shared" si="94"/>
        <v>0</v>
      </c>
      <c r="BN173" s="32">
        <f t="shared" si="94"/>
        <v>0</v>
      </c>
      <c r="BO173" s="196">
        <f t="shared" si="94"/>
        <v>25474.563499999997</v>
      </c>
      <c r="BP173" s="24">
        <f t="shared" si="94"/>
        <v>0</v>
      </c>
      <c r="BQ173" s="32">
        <f t="shared" ref="BQ173:CL173" si="95">SUM(BQ174:BQ176)</f>
        <v>24200.84</v>
      </c>
      <c r="BR173" s="32">
        <f t="shared" si="95"/>
        <v>0</v>
      </c>
      <c r="BS173" s="32">
        <f t="shared" si="95"/>
        <v>1273.73</v>
      </c>
      <c r="BT173" s="32">
        <f t="shared" si="95"/>
        <v>0</v>
      </c>
      <c r="BU173" s="32">
        <f>SUM(BU174:BU176)</f>
        <v>0</v>
      </c>
      <c r="BV173" s="32">
        <f t="shared" si="95"/>
        <v>0</v>
      </c>
      <c r="BW173" s="32">
        <f t="shared" si="95"/>
        <v>0</v>
      </c>
      <c r="BX173" s="32">
        <f t="shared" si="95"/>
        <v>0</v>
      </c>
      <c r="BY173" s="196">
        <f t="shared" si="95"/>
        <v>169454.8395</v>
      </c>
      <c r="BZ173" s="202">
        <f>SUM(BZ174:BZ176)</f>
        <v>0</v>
      </c>
      <c r="CA173" s="168">
        <f t="shared" si="95"/>
        <v>0</v>
      </c>
      <c r="CB173" s="170" t="e">
        <f>CA173*100/BZ173</f>
        <v>#DIV/0!</v>
      </c>
      <c r="CC173" s="170">
        <f>CA173/BY173*100</f>
        <v>0</v>
      </c>
      <c r="CD173" s="196">
        <f t="shared" si="95"/>
        <v>169454.8395</v>
      </c>
      <c r="CE173" s="24">
        <f t="shared" si="95"/>
        <v>0</v>
      </c>
      <c r="CF173" s="24">
        <f t="shared" si="95"/>
        <v>437945.16000000003</v>
      </c>
      <c r="CG173" s="32">
        <f t="shared" si="95"/>
        <v>0</v>
      </c>
      <c r="CH173" s="32">
        <f t="shared" si="95"/>
        <v>0</v>
      </c>
      <c r="CI173" s="24">
        <f t="shared" si="95"/>
        <v>0</v>
      </c>
      <c r="CJ173" s="24">
        <f t="shared" si="95"/>
        <v>0</v>
      </c>
      <c r="CK173" s="24">
        <f t="shared" si="95"/>
        <v>0</v>
      </c>
      <c r="CL173" s="24">
        <f t="shared" si="95"/>
        <v>0</v>
      </c>
      <c r="CM173" s="19" t="s">
        <v>93</v>
      </c>
      <c r="CN173" s="51"/>
      <c r="CO173" s="52"/>
      <c r="CP173" s="52"/>
    </row>
    <row r="174" spans="1:94" s="47" customFormat="1" ht="121.5" hidden="1" customHeight="1" x14ac:dyDescent="0.85">
      <c r="A174" s="1"/>
      <c r="B174" s="1">
        <f>B172+1</f>
        <v>147</v>
      </c>
      <c r="C174" s="111" t="s">
        <v>75</v>
      </c>
      <c r="D174" s="24">
        <v>0</v>
      </c>
      <c r="E174" s="24">
        <v>0</v>
      </c>
      <c r="F174" s="33">
        <v>0</v>
      </c>
      <c r="G174" s="33">
        <v>0</v>
      </c>
      <c r="H174" s="24">
        <v>0</v>
      </c>
      <c r="I174" s="24">
        <v>0</v>
      </c>
      <c r="J174" s="24">
        <v>0</v>
      </c>
      <c r="K174" s="24">
        <v>0</v>
      </c>
      <c r="L174" s="24">
        <v>0</v>
      </c>
      <c r="M174" s="24">
        <v>0</v>
      </c>
      <c r="N174" s="24">
        <v>0</v>
      </c>
      <c r="O174" s="24">
        <v>0</v>
      </c>
      <c r="P174" s="24">
        <v>0</v>
      </c>
      <c r="Q174" s="24">
        <v>0</v>
      </c>
      <c r="R174" s="24">
        <v>0</v>
      </c>
      <c r="S174" s="24">
        <v>0</v>
      </c>
      <c r="T174" s="24">
        <v>0</v>
      </c>
      <c r="U174" s="24">
        <v>0</v>
      </c>
      <c r="V174" s="24">
        <v>0</v>
      </c>
      <c r="W174" s="24">
        <v>0</v>
      </c>
      <c r="X174" s="24">
        <v>0</v>
      </c>
      <c r="Y174" s="24">
        <v>0</v>
      </c>
      <c r="Z174" s="24">
        <v>0</v>
      </c>
      <c r="AA174" s="24">
        <v>0</v>
      </c>
      <c r="AB174" s="24">
        <v>0</v>
      </c>
      <c r="AC174" s="24">
        <v>0</v>
      </c>
      <c r="AD174" s="24">
        <v>0</v>
      </c>
      <c r="AE174" s="24">
        <v>0</v>
      </c>
      <c r="AF174" s="24">
        <v>0</v>
      </c>
      <c r="AG174" s="24">
        <v>0</v>
      </c>
      <c r="AH174" s="24">
        <v>0</v>
      </c>
      <c r="AI174" s="24">
        <v>0</v>
      </c>
      <c r="AJ174" s="33">
        <v>19764.558199999999</v>
      </c>
      <c r="AK174" s="33"/>
      <c r="AL174" s="33">
        <v>18776.330000000002</v>
      </c>
      <c r="AM174" s="33"/>
      <c r="AN174" s="32">
        <v>988.23</v>
      </c>
      <c r="AO174" s="33"/>
      <c r="AP174" s="33">
        <v>19764.558199999999</v>
      </c>
      <c r="AQ174" s="33"/>
      <c r="AR174" s="33">
        <v>18776.330000000002</v>
      </c>
      <c r="AS174" s="33"/>
      <c r="AT174" s="32">
        <v>988.23</v>
      </c>
      <c r="AU174" s="33"/>
      <c r="AV174" s="33">
        <v>19764.558199999999</v>
      </c>
      <c r="AW174" s="33"/>
      <c r="AX174" s="33">
        <v>18776.330000000002</v>
      </c>
      <c r="AY174" s="33"/>
      <c r="AZ174" s="32">
        <v>988.23</v>
      </c>
      <c r="BA174" s="33"/>
      <c r="BB174" s="33">
        <v>12396.137199999999</v>
      </c>
      <c r="BC174" s="33"/>
      <c r="BD174" s="33">
        <v>11776.33</v>
      </c>
      <c r="BE174" s="33"/>
      <c r="BF174" s="32">
        <v>619.80999999999995</v>
      </c>
      <c r="BG174" s="33"/>
      <c r="BH174" s="33">
        <v>12396.137199999999</v>
      </c>
      <c r="BI174" s="33"/>
      <c r="BJ174" s="33">
        <v>11776.33</v>
      </c>
      <c r="BK174" s="33"/>
      <c r="BL174" s="32">
        <v>619.80999999999995</v>
      </c>
      <c r="BM174" s="33"/>
      <c r="BN174" s="30"/>
      <c r="BO174" s="24">
        <v>8227.4</v>
      </c>
      <c r="BP174" s="24"/>
      <c r="BQ174" s="30">
        <v>7816.03</v>
      </c>
      <c r="BR174" s="30"/>
      <c r="BS174" s="32">
        <v>411.37</v>
      </c>
      <c r="BT174" s="33"/>
      <c r="BU174" s="24"/>
      <c r="BV174" s="24"/>
      <c r="BW174" s="24"/>
      <c r="BX174" s="32"/>
      <c r="BY174" s="24">
        <f t="shared" ref="BY174:BY176" si="96">F174+L174+R174+X174+AD174+AJ174+AP174+AV174+BB174+BH174+BO174</f>
        <v>92313.348999999987</v>
      </c>
      <c r="BZ174" s="24">
        <f>F174+L174+R174</f>
        <v>0</v>
      </c>
      <c r="CA174" s="24">
        <f>G174+M174+S174+Y174+AE174+AK174+AQ174+AW174+BC174+BI174+BP174</f>
        <v>0</v>
      </c>
      <c r="CB174" s="24">
        <f t="shared" ref="CB174:CB230" si="97">CA174*100/BY174</f>
        <v>0</v>
      </c>
      <c r="CC174" s="24"/>
      <c r="CD174" s="24">
        <f>D174+BY174</f>
        <v>92313.348999999987</v>
      </c>
      <c r="CE174" s="33">
        <f>E174+CA174</f>
        <v>0</v>
      </c>
      <c r="CF174" s="24">
        <v>207686.65</v>
      </c>
      <c r="CG174" s="42"/>
      <c r="CH174" s="42"/>
      <c r="CI174" s="33"/>
      <c r="CJ174" s="4"/>
      <c r="CK174" s="43"/>
      <c r="CL174" s="26"/>
      <c r="CM174" s="19"/>
      <c r="CN174" s="45"/>
      <c r="CO174" s="46"/>
      <c r="CP174" s="46"/>
    </row>
    <row r="175" spans="1:94" s="47" customFormat="1" ht="121.5" hidden="1" customHeight="1" x14ac:dyDescent="0.85">
      <c r="A175" s="1"/>
      <c r="B175" s="1">
        <f>B174+1</f>
        <v>148</v>
      </c>
      <c r="C175" s="111" t="s">
        <v>73</v>
      </c>
      <c r="D175" s="24">
        <v>0</v>
      </c>
      <c r="E175" s="24">
        <v>0</v>
      </c>
      <c r="F175" s="33">
        <v>0</v>
      </c>
      <c r="G175" s="33">
        <v>0</v>
      </c>
      <c r="H175" s="24">
        <v>0</v>
      </c>
      <c r="I175" s="24">
        <v>0</v>
      </c>
      <c r="J175" s="24">
        <v>0</v>
      </c>
      <c r="K175" s="24">
        <v>0</v>
      </c>
      <c r="L175" s="24">
        <v>0</v>
      </c>
      <c r="M175" s="24">
        <v>0</v>
      </c>
      <c r="N175" s="24">
        <v>0</v>
      </c>
      <c r="O175" s="24">
        <v>0</v>
      </c>
      <c r="P175" s="24">
        <v>0</v>
      </c>
      <c r="Q175" s="24">
        <v>0</v>
      </c>
      <c r="R175" s="24">
        <v>0</v>
      </c>
      <c r="S175" s="24">
        <v>0</v>
      </c>
      <c r="T175" s="24">
        <v>0</v>
      </c>
      <c r="U175" s="24">
        <v>0</v>
      </c>
      <c r="V175" s="24">
        <v>0</v>
      </c>
      <c r="W175" s="24">
        <v>0</v>
      </c>
      <c r="X175" s="24">
        <v>0</v>
      </c>
      <c r="Y175" s="24">
        <v>0</v>
      </c>
      <c r="Z175" s="24">
        <v>0</v>
      </c>
      <c r="AA175" s="24">
        <v>0</v>
      </c>
      <c r="AB175" s="24">
        <v>0</v>
      </c>
      <c r="AC175" s="24">
        <v>0</v>
      </c>
      <c r="AD175" s="24">
        <v>0</v>
      </c>
      <c r="AE175" s="24">
        <v>0</v>
      </c>
      <c r="AF175" s="24">
        <v>0</v>
      </c>
      <c r="AG175" s="24">
        <v>0</v>
      </c>
      <c r="AH175" s="24">
        <v>0</v>
      </c>
      <c r="AI175" s="24">
        <v>0</v>
      </c>
      <c r="AJ175" s="24">
        <v>0</v>
      </c>
      <c r="AK175" s="24">
        <v>0</v>
      </c>
      <c r="AL175" s="24">
        <v>0</v>
      </c>
      <c r="AM175" s="24">
        <v>0</v>
      </c>
      <c r="AN175" s="24">
        <v>0</v>
      </c>
      <c r="AO175" s="24">
        <v>0</v>
      </c>
      <c r="AP175" s="24">
        <v>0</v>
      </c>
      <c r="AQ175" s="24">
        <v>0</v>
      </c>
      <c r="AR175" s="24">
        <v>0</v>
      </c>
      <c r="AS175" s="24">
        <v>0</v>
      </c>
      <c r="AT175" s="24">
        <v>0</v>
      </c>
      <c r="AU175" s="24">
        <v>0</v>
      </c>
      <c r="AV175" s="24">
        <v>0</v>
      </c>
      <c r="AW175" s="24">
        <v>0</v>
      </c>
      <c r="AX175" s="24">
        <v>0</v>
      </c>
      <c r="AY175" s="24">
        <v>0</v>
      </c>
      <c r="AZ175" s="24">
        <v>0</v>
      </c>
      <c r="BA175" s="24">
        <v>0</v>
      </c>
      <c r="BB175" s="33">
        <v>26247.163499999999</v>
      </c>
      <c r="BC175" s="33"/>
      <c r="BD175" s="33">
        <v>24934.81</v>
      </c>
      <c r="BE175" s="33"/>
      <c r="BF175" s="32">
        <v>1312.36</v>
      </c>
      <c r="BG175" s="33"/>
      <c r="BH175" s="33">
        <v>26247.163499999999</v>
      </c>
      <c r="BI175" s="33"/>
      <c r="BJ175" s="33">
        <v>24934.81</v>
      </c>
      <c r="BK175" s="33"/>
      <c r="BL175" s="32">
        <v>1312.36</v>
      </c>
      <c r="BM175" s="33"/>
      <c r="BN175" s="30"/>
      <c r="BO175" s="24">
        <v>17247.163499999999</v>
      </c>
      <c r="BP175" s="24"/>
      <c r="BQ175" s="30">
        <v>16384.810000000001</v>
      </c>
      <c r="BR175" s="30"/>
      <c r="BS175" s="32">
        <v>862.36</v>
      </c>
      <c r="BT175" s="33"/>
      <c r="BU175" s="24"/>
      <c r="BV175" s="24"/>
      <c r="BW175" s="24"/>
      <c r="BX175" s="32"/>
      <c r="BY175" s="24">
        <f t="shared" si="96"/>
        <v>69741.4905</v>
      </c>
      <c r="BZ175" s="24">
        <f t="shared" ref="BZ175:BZ176" si="98">F175+L175+R175</f>
        <v>0</v>
      </c>
      <c r="CA175" s="24">
        <f>G175+M175+S175+Y175+AE175+AK175+AQ175+AW175+BC175+BI175+BP175</f>
        <v>0</v>
      </c>
      <c r="CB175" s="24">
        <f t="shared" si="97"/>
        <v>0</v>
      </c>
      <c r="CC175" s="24"/>
      <c r="CD175" s="24">
        <f>D175+BY175</f>
        <v>69741.4905</v>
      </c>
      <c r="CE175" s="33">
        <f>E175+CA175</f>
        <v>0</v>
      </c>
      <c r="CF175" s="24">
        <v>230258.51</v>
      </c>
      <c r="CG175" s="42"/>
      <c r="CH175" s="42"/>
      <c r="CI175" s="33"/>
      <c r="CJ175" s="4"/>
      <c r="CK175" s="43"/>
      <c r="CL175" s="26"/>
      <c r="CM175" s="19"/>
      <c r="CN175" s="45"/>
      <c r="CO175" s="46"/>
      <c r="CP175" s="46"/>
    </row>
    <row r="176" spans="1:94" s="47" customFormat="1" ht="121.5" hidden="1" customHeight="1" x14ac:dyDescent="0.85">
      <c r="A176" s="1"/>
      <c r="B176" s="1">
        <f>B175+1</f>
        <v>149</v>
      </c>
      <c r="C176" s="111" t="s">
        <v>74</v>
      </c>
      <c r="D176" s="24">
        <v>0</v>
      </c>
      <c r="E176" s="24">
        <v>0</v>
      </c>
      <c r="F176" s="33">
        <v>0</v>
      </c>
      <c r="G176" s="33">
        <v>0</v>
      </c>
      <c r="H176" s="24">
        <v>0</v>
      </c>
      <c r="I176" s="24">
        <v>0</v>
      </c>
      <c r="J176" s="24">
        <v>0</v>
      </c>
      <c r="K176" s="24">
        <v>0</v>
      </c>
      <c r="L176" s="24">
        <v>0</v>
      </c>
      <c r="M176" s="24">
        <v>0</v>
      </c>
      <c r="N176" s="24">
        <v>0</v>
      </c>
      <c r="O176" s="24">
        <v>0</v>
      </c>
      <c r="P176" s="24">
        <v>0</v>
      </c>
      <c r="Q176" s="24">
        <v>0</v>
      </c>
      <c r="R176" s="24">
        <v>0</v>
      </c>
      <c r="S176" s="24">
        <v>0</v>
      </c>
      <c r="T176" s="24">
        <v>0</v>
      </c>
      <c r="U176" s="24">
        <v>0</v>
      </c>
      <c r="V176" s="24">
        <v>0</v>
      </c>
      <c r="W176" s="24">
        <v>0</v>
      </c>
      <c r="X176" s="24">
        <v>0</v>
      </c>
      <c r="Y176" s="24">
        <v>0</v>
      </c>
      <c r="Z176" s="24">
        <v>0</v>
      </c>
      <c r="AA176" s="24">
        <v>0</v>
      </c>
      <c r="AB176" s="24">
        <v>0</v>
      </c>
      <c r="AC176" s="24">
        <v>0</v>
      </c>
      <c r="AD176" s="24">
        <v>0</v>
      </c>
      <c r="AE176" s="24">
        <v>0</v>
      </c>
      <c r="AF176" s="24">
        <v>0</v>
      </c>
      <c r="AG176" s="24">
        <v>0</v>
      </c>
      <c r="AH176" s="24">
        <v>0</v>
      </c>
      <c r="AI176" s="24">
        <v>0</v>
      </c>
      <c r="AJ176" s="24">
        <v>0</v>
      </c>
      <c r="AK176" s="24">
        <v>0</v>
      </c>
      <c r="AL176" s="24">
        <v>0</v>
      </c>
      <c r="AM176" s="24">
        <v>0</v>
      </c>
      <c r="AN176" s="24">
        <v>0</v>
      </c>
      <c r="AO176" s="24">
        <v>0</v>
      </c>
      <c r="AP176" s="24">
        <v>0</v>
      </c>
      <c r="AQ176" s="24">
        <v>0</v>
      </c>
      <c r="AR176" s="24">
        <v>0</v>
      </c>
      <c r="AS176" s="24">
        <v>0</v>
      </c>
      <c r="AT176" s="24">
        <v>0</v>
      </c>
      <c r="AU176" s="24">
        <v>0</v>
      </c>
      <c r="AV176" s="24">
        <v>0</v>
      </c>
      <c r="AW176" s="24">
        <v>0</v>
      </c>
      <c r="AX176" s="24">
        <v>0</v>
      </c>
      <c r="AY176" s="24">
        <v>0</v>
      </c>
      <c r="AZ176" s="24">
        <v>0</v>
      </c>
      <c r="BA176" s="24">
        <v>0</v>
      </c>
      <c r="BB176" s="33">
        <f>7030+370</f>
        <v>7400</v>
      </c>
      <c r="BC176" s="33"/>
      <c r="BD176" s="33">
        <v>7030</v>
      </c>
      <c r="BE176" s="33"/>
      <c r="BF176" s="32">
        <v>370</v>
      </c>
      <c r="BG176" s="33"/>
      <c r="BH176" s="33">
        <v>0</v>
      </c>
      <c r="BI176" s="33">
        <v>0</v>
      </c>
      <c r="BJ176" s="33">
        <v>0</v>
      </c>
      <c r="BK176" s="33">
        <v>0</v>
      </c>
      <c r="BL176" s="32">
        <v>0</v>
      </c>
      <c r="BM176" s="33">
        <v>0</v>
      </c>
      <c r="BN176" s="30">
        <v>0</v>
      </c>
      <c r="BO176" s="146">
        <v>0</v>
      </c>
      <c r="BP176" s="146">
        <v>0</v>
      </c>
      <c r="BQ176" s="30">
        <v>0</v>
      </c>
      <c r="BR176" s="30">
        <v>0</v>
      </c>
      <c r="BS176" s="30">
        <v>0</v>
      </c>
      <c r="BT176" s="30">
        <v>0</v>
      </c>
      <c r="BU176" s="24"/>
      <c r="BV176" s="24"/>
      <c r="BW176" s="24"/>
      <c r="BX176" s="32"/>
      <c r="BY176" s="24">
        <f t="shared" si="96"/>
        <v>7400</v>
      </c>
      <c r="BZ176" s="24">
        <f t="shared" si="98"/>
        <v>0</v>
      </c>
      <c r="CA176" s="24">
        <f>G176+M176+S176+Y176+AE176+AK176+AQ176+AW176+BC176+BI176+BP176</f>
        <v>0</v>
      </c>
      <c r="CB176" s="24">
        <f t="shared" si="97"/>
        <v>0</v>
      </c>
      <c r="CC176" s="24"/>
      <c r="CD176" s="24">
        <f>D176+BY176</f>
        <v>7400</v>
      </c>
      <c r="CE176" s="33">
        <f>E176+CA176</f>
        <v>0</v>
      </c>
      <c r="CF176" s="24"/>
      <c r="CG176" s="42"/>
      <c r="CH176" s="42"/>
      <c r="CI176" s="33"/>
      <c r="CJ176" s="4"/>
      <c r="CK176" s="43"/>
      <c r="CL176" s="26"/>
      <c r="CM176" s="19"/>
      <c r="CN176" s="45"/>
      <c r="CO176" s="46"/>
      <c r="CP176" s="46"/>
    </row>
    <row r="177" spans="1:94" s="53" customFormat="1" ht="214.5" customHeight="1" x14ac:dyDescent="0.85">
      <c r="A177" s="133"/>
      <c r="B177" s="4"/>
      <c r="C177" s="193" t="s">
        <v>248</v>
      </c>
      <c r="D177" s="24">
        <f>D178</f>
        <v>0</v>
      </c>
      <c r="E177" s="24">
        <f t="shared" ref="E177:BP177" si="99">E178</f>
        <v>0</v>
      </c>
      <c r="F177" s="24">
        <f t="shared" si="99"/>
        <v>0</v>
      </c>
      <c r="G177" s="24">
        <f t="shared" si="99"/>
        <v>0</v>
      </c>
      <c r="H177" s="32">
        <f t="shared" si="99"/>
        <v>0</v>
      </c>
      <c r="I177" s="32">
        <f t="shared" si="99"/>
        <v>0</v>
      </c>
      <c r="J177" s="32">
        <f t="shared" si="99"/>
        <v>0</v>
      </c>
      <c r="K177" s="32">
        <f t="shared" si="99"/>
        <v>0</v>
      </c>
      <c r="L177" s="24">
        <f t="shared" si="99"/>
        <v>0</v>
      </c>
      <c r="M177" s="24">
        <f t="shared" si="99"/>
        <v>0</v>
      </c>
      <c r="N177" s="32">
        <f t="shared" si="99"/>
        <v>0</v>
      </c>
      <c r="O177" s="32">
        <f t="shared" si="99"/>
        <v>0</v>
      </c>
      <c r="P177" s="32">
        <f t="shared" si="99"/>
        <v>0</v>
      </c>
      <c r="Q177" s="32">
        <f t="shared" si="99"/>
        <v>0</v>
      </c>
      <c r="R177" s="24">
        <f t="shared" si="99"/>
        <v>2056570</v>
      </c>
      <c r="S177" s="208">
        <f t="shared" si="99"/>
        <v>2056570</v>
      </c>
      <c r="T177" s="32">
        <f t="shared" si="99"/>
        <v>0</v>
      </c>
      <c r="U177" s="32">
        <f t="shared" si="99"/>
        <v>0</v>
      </c>
      <c r="V177" s="32">
        <f t="shared" si="99"/>
        <v>0</v>
      </c>
      <c r="W177" s="32">
        <f t="shared" si="99"/>
        <v>0</v>
      </c>
      <c r="X177" s="24">
        <f t="shared" si="99"/>
        <v>0</v>
      </c>
      <c r="Y177" s="24">
        <f t="shared" si="99"/>
        <v>0</v>
      </c>
      <c r="Z177" s="32">
        <f t="shared" si="99"/>
        <v>0</v>
      </c>
      <c r="AA177" s="32">
        <f t="shared" si="99"/>
        <v>0</v>
      </c>
      <c r="AB177" s="32">
        <f t="shared" si="99"/>
        <v>0</v>
      </c>
      <c r="AC177" s="32">
        <f t="shared" si="99"/>
        <v>0</v>
      </c>
      <c r="AD177" s="24">
        <f t="shared" si="99"/>
        <v>0</v>
      </c>
      <c r="AE177" s="24">
        <f t="shared" si="99"/>
        <v>0</v>
      </c>
      <c r="AF177" s="32">
        <f t="shared" si="99"/>
        <v>0</v>
      </c>
      <c r="AG177" s="32">
        <f t="shared" si="99"/>
        <v>0</v>
      </c>
      <c r="AH177" s="32">
        <f t="shared" si="99"/>
        <v>0</v>
      </c>
      <c r="AI177" s="32">
        <f t="shared" si="99"/>
        <v>0</v>
      </c>
      <c r="AJ177" s="24">
        <f t="shared" si="99"/>
        <v>0</v>
      </c>
      <c r="AK177" s="24">
        <f t="shared" si="99"/>
        <v>0</v>
      </c>
      <c r="AL177" s="32">
        <f t="shared" si="99"/>
        <v>0</v>
      </c>
      <c r="AM177" s="32">
        <f t="shared" si="99"/>
        <v>0</v>
      </c>
      <c r="AN177" s="32">
        <f t="shared" si="99"/>
        <v>0</v>
      </c>
      <c r="AO177" s="32">
        <f t="shared" si="99"/>
        <v>0</v>
      </c>
      <c r="AP177" s="24">
        <f t="shared" si="99"/>
        <v>0</v>
      </c>
      <c r="AQ177" s="24">
        <f t="shared" si="99"/>
        <v>0</v>
      </c>
      <c r="AR177" s="32">
        <f t="shared" si="99"/>
        <v>0</v>
      </c>
      <c r="AS177" s="32">
        <f t="shared" si="99"/>
        <v>0</v>
      </c>
      <c r="AT177" s="32">
        <f t="shared" si="99"/>
        <v>0</v>
      </c>
      <c r="AU177" s="32">
        <f t="shared" si="99"/>
        <v>0</v>
      </c>
      <c r="AV177" s="24">
        <f t="shared" si="99"/>
        <v>0</v>
      </c>
      <c r="AW177" s="24">
        <f t="shared" si="99"/>
        <v>0</v>
      </c>
      <c r="AX177" s="32">
        <f t="shared" si="99"/>
        <v>0</v>
      </c>
      <c r="AY177" s="32">
        <f t="shared" si="99"/>
        <v>0</v>
      </c>
      <c r="AZ177" s="32">
        <f t="shared" si="99"/>
        <v>0</v>
      </c>
      <c r="BA177" s="32">
        <f t="shared" si="99"/>
        <v>0</v>
      </c>
      <c r="BB177" s="24">
        <f t="shared" si="99"/>
        <v>0</v>
      </c>
      <c r="BC177" s="24">
        <f t="shared" si="99"/>
        <v>0</v>
      </c>
      <c r="BD177" s="32">
        <f t="shared" si="99"/>
        <v>0</v>
      </c>
      <c r="BE177" s="32">
        <f t="shared" si="99"/>
        <v>0</v>
      </c>
      <c r="BF177" s="32">
        <f t="shared" si="99"/>
        <v>0</v>
      </c>
      <c r="BG177" s="32">
        <f t="shared" si="99"/>
        <v>0</v>
      </c>
      <c r="BH177" s="24">
        <f t="shared" si="99"/>
        <v>0</v>
      </c>
      <c r="BI177" s="24">
        <f t="shared" si="99"/>
        <v>0</v>
      </c>
      <c r="BJ177" s="32">
        <f t="shared" si="99"/>
        <v>0</v>
      </c>
      <c r="BK177" s="32">
        <f t="shared" si="99"/>
        <v>0</v>
      </c>
      <c r="BL177" s="32">
        <f t="shared" si="99"/>
        <v>0</v>
      </c>
      <c r="BM177" s="32">
        <f t="shared" si="99"/>
        <v>0</v>
      </c>
      <c r="BN177" s="32">
        <f t="shared" si="99"/>
        <v>0</v>
      </c>
      <c r="BO177" s="24">
        <f t="shared" si="99"/>
        <v>0</v>
      </c>
      <c r="BP177" s="24">
        <f t="shared" si="99"/>
        <v>0</v>
      </c>
      <c r="BQ177" s="32">
        <f t="shared" ref="BQ177:CL177" si="100">BQ178</f>
        <v>0</v>
      </c>
      <c r="BR177" s="32">
        <f t="shared" si="100"/>
        <v>0</v>
      </c>
      <c r="BS177" s="32">
        <f t="shared" si="100"/>
        <v>0</v>
      </c>
      <c r="BT177" s="32">
        <f t="shared" si="100"/>
        <v>0</v>
      </c>
      <c r="BU177" s="32">
        <f>BU178</f>
        <v>0</v>
      </c>
      <c r="BV177" s="32">
        <f t="shared" si="100"/>
        <v>0</v>
      </c>
      <c r="BW177" s="32">
        <f t="shared" si="100"/>
        <v>0</v>
      </c>
      <c r="BX177" s="32">
        <f t="shared" si="100"/>
        <v>0</v>
      </c>
      <c r="BY177" s="24">
        <f t="shared" si="100"/>
        <v>2056570</v>
      </c>
      <c r="BZ177" s="168">
        <f>BZ178</f>
        <v>2056570</v>
      </c>
      <c r="CA177" s="168">
        <f t="shared" si="100"/>
        <v>2056570</v>
      </c>
      <c r="CB177" s="170">
        <f>CA177/BZ177*100</f>
        <v>100</v>
      </c>
      <c r="CC177" s="170">
        <f>CA177/BY177*100</f>
        <v>100</v>
      </c>
      <c r="CD177" s="24">
        <f t="shared" si="100"/>
        <v>2056570</v>
      </c>
      <c r="CE177" s="24">
        <f t="shared" si="100"/>
        <v>2056570</v>
      </c>
      <c r="CF177" s="24">
        <f t="shared" si="100"/>
        <v>0</v>
      </c>
      <c r="CG177" s="32">
        <f t="shared" si="100"/>
        <v>0</v>
      </c>
      <c r="CH177" s="32">
        <f t="shared" si="100"/>
        <v>0</v>
      </c>
      <c r="CI177" s="24">
        <f t="shared" si="100"/>
        <v>0</v>
      </c>
      <c r="CJ177" s="24">
        <f t="shared" si="100"/>
        <v>0</v>
      </c>
      <c r="CK177" s="24">
        <f t="shared" si="100"/>
        <v>0</v>
      </c>
      <c r="CL177" s="24">
        <f t="shared" si="100"/>
        <v>0</v>
      </c>
      <c r="CM177" s="19" t="s">
        <v>93</v>
      </c>
      <c r="CN177" s="51"/>
      <c r="CO177" s="52"/>
      <c r="CP177" s="52"/>
    </row>
    <row r="178" spans="1:94" s="47" customFormat="1" ht="296.25" customHeight="1" x14ac:dyDescent="0.85">
      <c r="A178" s="1"/>
      <c r="B178" s="1">
        <f>B176+1</f>
        <v>150</v>
      </c>
      <c r="C178" s="111" t="s">
        <v>250</v>
      </c>
      <c r="D178" s="24">
        <v>0</v>
      </c>
      <c r="E178" s="33">
        <v>0</v>
      </c>
      <c r="F178" s="33">
        <v>0</v>
      </c>
      <c r="G178" s="33">
        <v>0</v>
      </c>
      <c r="H178" s="33">
        <v>0</v>
      </c>
      <c r="I178" s="33">
        <v>0</v>
      </c>
      <c r="J178" s="33">
        <v>0</v>
      </c>
      <c r="K178" s="33">
        <v>0</v>
      </c>
      <c r="L178" s="33">
        <v>0</v>
      </c>
      <c r="M178" s="33">
        <v>0</v>
      </c>
      <c r="N178" s="33">
        <v>0</v>
      </c>
      <c r="O178" s="33">
        <v>0</v>
      </c>
      <c r="P178" s="33">
        <v>0</v>
      </c>
      <c r="Q178" s="33">
        <v>0</v>
      </c>
      <c r="R178" s="33">
        <v>2056570</v>
      </c>
      <c r="S178" s="33">
        <v>2056570</v>
      </c>
      <c r="T178" s="33"/>
      <c r="U178" s="33"/>
      <c r="V178" s="33"/>
      <c r="W178" s="33"/>
      <c r="X178" s="33">
        <v>0</v>
      </c>
      <c r="Y178" s="33">
        <v>0</v>
      </c>
      <c r="Z178" s="33">
        <v>0</v>
      </c>
      <c r="AA178" s="33">
        <v>0</v>
      </c>
      <c r="AB178" s="33">
        <v>0</v>
      </c>
      <c r="AC178" s="33">
        <v>0</v>
      </c>
      <c r="AD178" s="33">
        <v>0</v>
      </c>
      <c r="AE178" s="33">
        <v>0</v>
      </c>
      <c r="AF178" s="33">
        <v>0</v>
      </c>
      <c r="AG178" s="33">
        <v>0</v>
      </c>
      <c r="AH178" s="33">
        <v>0</v>
      </c>
      <c r="AI178" s="33">
        <v>0</v>
      </c>
      <c r="AJ178" s="33">
        <v>0</v>
      </c>
      <c r="AK178" s="33">
        <v>0</v>
      </c>
      <c r="AL178" s="33">
        <v>0</v>
      </c>
      <c r="AM178" s="33">
        <v>0</v>
      </c>
      <c r="AN178" s="33">
        <v>0</v>
      </c>
      <c r="AO178" s="33">
        <v>0</v>
      </c>
      <c r="AP178" s="33">
        <v>0</v>
      </c>
      <c r="AQ178" s="33">
        <v>0</v>
      </c>
      <c r="AR178" s="33">
        <v>0</v>
      </c>
      <c r="AS178" s="33">
        <v>0</v>
      </c>
      <c r="AT178" s="33">
        <v>0</v>
      </c>
      <c r="AU178" s="33">
        <v>0</v>
      </c>
      <c r="AV178" s="33">
        <v>0</v>
      </c>
      <c r="AW178" s="33">
        <v>0</v>
      </c>
      <c r="AX178" s="33">
        <v>0</v>
      </c>
      <c r="AY178" s="33">
        <v>0</v>
      </c>
      <c r="AZ178" s="33">
        <v>0</v>
      </c>
      <c r="BA178" s="33">
        <v>0</v>
      </c>
      <c r="BB178" s="33">
        <v>0</v>
      </c>
      <c r="BC178" s="33">
        <v>0</v>
      </c>
      <c r="BD178" s="33">
        <v>0</v>
      </c>
      <c r="BE178" s="33">
        <v>0</v>
      </c>
      <c r="BF178" s="33">
        <v>0</v>
      </c>
      <c r="BG178" s="33">
        <v>0</v>
      </c>
      <c r="BH178" s="33">
        <v>0</v>
      </c>
      <c r="BI178" s="33">
        <v>0</v>
      </c>
      <c r="BJ178" s="33">
        <v>0</v>
      </c>
      <c r="BK178" s="33">
        <v>0</v>
      </c>
      <c r="BL178" s="33">
        <v>0</v>
      </c>
      <c r="BM178" s="33">
        <v>0</v>
      </c>
      <c r="BN178" s="33">
        <v>0</v>
      </c>
      <c r="BO178" s="24">
        <v>0</v>
      </c>
      <c r="BP178" s="24">
        <v>0</v>
      </c>
      <c r="BQ178" s="24">
        <v>0</v>
      </c>
      <c r="BR178" s="24">
        <v>0</v>
      </c>
      <c r="BS178" s="24">
        <v>0</v>
      </c>
      <c r="BT178" s="24">
        <v>0</v>
      </c>
      <c r="BU178" s="24"/>
      <c r="BV178" s="24"/>
      <c r="BW178" s="24"/>
      <c r="BX178" s="32"/>
      <c r="BY178" s="24">
        <f>F178+L178+R178+X178+AD178+AJ178+AP178+AV178+BB178+BH178+BO178</f>
        <v>2056570</v>
      </c>
      <c r="BZ178" s="24">
        <f>F178+L178+R178</f>
        <v>2056570</v>
      </c>
      <c r="CA178" s="24">
        <f>G178+M178+S178+Y178+AE178+AK178+AQ178+AW178+BC178+BI178+BP178</f>
        <v>2056570</v>
      </c>
      <c r="CB178" s="24">
        <f>CA178/BZ178*100</f>
        <v>100</v>
      </c>
      <c r="CC178" s="24"/>
      <c r="CD178" s="24">
        <f>D178+BY178</f>
        <v>2056570</v>
      </c>
      <c r="CE178" s="33">
        <f>E178+CA178</f>
        <v>2056570</v>
      </c>
      <c r="CF178" s="24"/>
      <c r="CG178" s="105"/>
      <c r="CH178" s="105"/>
      <c r="CI178" s="33"/>
      <c r="CJ178" s="4"/>
      <c r="CK178" s="43"/>
      <c r="CL178" s="26"/>
      <c r="CM178" s="19" t="s">
        <v>249</v>
      </c>
      <c r="CN178" s="45"/>
      <c r="CO178" s="46"/>
      <c r="CP178" s="46"/>
    </row>
    <row r="179" spans="1:94" s="53" customFormat="1" ht="172.5" customHeight="1" x14ac:dyDescent="0.85">
      <c r="A179" s="133"/>
      <c r="B179" s="4"/>
      <c r="C179" s="193" t="s">
        <v>105</v>
      </c>
      <c r="D179" s="196">
        <f>SUM(D180:D189)</f>
        <v>35264.9</v>
      </c>
      <c r="E179" s="196">
        <f t="shared" ref="E179:BP179" si="101">SUM(E180:E189)</f>
        <v>0</v>
      </c>
      <c r="F179" s="24">
        <f t="shared" si="101"/>
        <v>0</v>
      </c>
      <c r="G179" s="24">
        <f t="shared" si="101"/>
        <v>0</v>
      </c>
      <c r="H179" s="32">
        <f t="shared" si="101"/>
        <v>0</v>
      </c>
      <c r="I179" s="32">
        <f t="shared" si="101"/>
        <v>0</v>
      </c>
      <c r="J179" s="32">
        <f t="shared" si="101"/>
        <v>0</v>
      </c>
      <c r="K179" s="32">
        <f t="shared" si="101"/>
        <v>0</v>
      </c>
      <c r="L179" s="196">
        <f t="shared" si="101"/>
        <v>0</v>
      </c>
      <c r="M179" s="24">
        <f t="shared" si="101"/>
        <v>0</v>
      </c>
      <c r="N179" s="32">
        <f t="shared" si="101"/>
        <v>0</v>
      </c>
      <c r="O179" s="32">
        <f t="shared" si="101"/>
        <v>0</v>
      </c>
      <c r="P179" s="32">
        <f t="shared" si="101"/>
        <v>0</v>
      </c>
      <c r="Q179" s="32">
        <f t="shared" si="101"/>
        <v>0</v>
      </c>
      <c r="R179" s="196">
        <f t="shared" si="101"/>
        <v>0</v>
      </c>
      <c r="S179" s="208">
        <f t="shared" si="101"/>
        <v>12671.94</v>
      </c>
      <c r="T179" s="32">
        <f t="shared" si="101"/>
        <v>0</v>
      </c>
      <c r="U179" s="32">
        <f t="shared" si="101"/>
        <v>0</v>
      </c>
      <c r="V179" s="32">
        <f t="shared" si="101"/>
        <v>0</v>
      </c>
      <c r="W179" s="32">
        <f t="shared" si="101"/>
        <v>0</v>
      </c>
      <c r="X179" s="196">
        <f t="shared" si="101"/>
        <v>0</v>
      </c>
      <c r="Y179" s="24">
        <f t="shared" si="101"/>
        <v>0</v>
      </c>
      <c r="Z179" s="32">
        <f t="shared" si="101"/>
        <v>0</v>
      </c>
      <c r="AA179" s="32">
        <f t="shared" si="101"/>
        <v>0</v>
      </c>
      <c r="AB179" s="32">
        <f t="shared" si="101"/>
        <v>0</v>
      </c>
      <c r="AC179" s="32">
        <f t="shared" si="101"/>
        <v>0</v>
      </c>
      <c r="AD179" s="196">
        <f t="shared" si="101"/>
        <v>0</v>
      </c>
      <c r="AE179" s="24">
        <f t="shared" si="101"/>
        <v>0</v>
      </c>
      <c r="AF179" s="32">
        <f t="shared" si="101"/>
        <v>0</v>
      </c>
      <c r="AG179" s="32">
        <f t="shared" si="101"/>
        <v>0</v>
      </c>
      <c r="AH179" s="32">
        <f t="shared" si="101"/>
        <v>0</v>
      </c>
      <c r="AI179" s="32">
        <f t="shared" si="101"/>
        <v>0</v>
      </c>
      <c r="AJ179" s="196">
        <f t="shared" si="101"/>
        <v>0</v>
      </c>
      <c r="AK179" s="24">
        <f t="shared" si="101"/>
        <v>0</v>
      </c>
      <c r="AL179" s="32">
        <f t="shared" si="101"/>
        <v>0</v>
      </c>
      <c r="AM179" s="32">
        <f t="shared" si="101"/>
        <v>0</v>
      </c>
      <c r="AN179" s="32">
        <f t="shared" si="101"/>
        <v>0</v>
      </c>
      <c r="AO179" s="32">
        <f t="shared" si="101"/>
        <v>0</v>
      </c>
      <c r="AP179" s="196">
        <f t="shared" si="101"/>
        <v>0</v>
      </c>
      <c r="AQ179" s="24">
        <f t="shared" si="101"/>
        <v>0</v>
      </c>
      <c r="AR179" s="32">
        <f t="shared" si="101"/>
        <v>0</v>
      </c>
      <c r="AS179" s="32">
        <f t="shared" si="101"/>
        <v>0</v>
      </c>
      <c r="AT179" s="32">
        <f t="shared" si="101"/>
        <v>0</v>
      </c>
      <c r="AU179" s="32">
        <f t="shared" si="101"/>
        <v>0</v>
      </c>
      <c r="AV179" s="196">
        <f t="shared" si="101"/>
        <v>0</v>
      </c>
      <c r="AW179" s="24">
        <f t="shared" si="101"/>
        <v>0</v>
      </c>
      <c r="AX179" s="32">
        <f>SUM(AX180:AX189)</f>
        <v>166990.61000000002</v>
      </c>
      <c r="AY179" s="32">
        <f t="shared" si="101"/>
        <v>0</v>
      </c>
      <c r="AZ179" s="32">
        <f t="shared" si="101"/>
        <v>8780.77</v>
      </c>
      <c r="BA179" s="32">
        <f t="shared" si="101"/>
        <v>0</v>
      </c>
      <c r="BB179" s="196">
        <f t="shared" si="101"/>
        <v>0</v>
      </c>
      <c r="BC179" s="24">
        <f t="shared" si="101"/>
        <v>0</v>
      </c>
      <c r="BD179" s="32">
        <f t="shared" si="101"/>
        <v>0</v>
      </c>
      <c r="BE179" s="32">
        <f t="shared" si="101"/>
        <v>0</v>
      </c>
      <c r="BF179" s="32">
        <f t="shared" si="101"/>
        <v>0</v>
      </c>
      <c r="BG179" s="32">
        <f t="shared" si="101"/>
        <v>0</v>
      </c>
      <c r="BH179" s="196">
        <f t="shared" si="101"/>
        <v>0</v>
      </c>
      <c r="BI179" s="24">
        <f t="shared" si="101"/>
        <v>0</v>
      </c>
      <c r="BJ179" s="32">
        <f t="shared" si="101"/>
        <v>0</v>
      </c>
      <c r="BK179" s="32">
        <f t="shared" si="101"/>
        <v>0</v>
      </c>
      <c r="BL179" s="32">
        <f t="shared" si="101"/>
        <v>0</v>
      </c>
      <c r="BM179" s="32">
        <f t="shared" si="101"/>
        <v>0</v>
      </c>
      <c r="BN179" s="32">
        <f t="shared" si="101"/>
        <v>0</v>
      </c>
      <c r="BO179" s="196">
        <f t="shared" si="101"/>
        <v>318993.65999999997</v>
      </c>
      <c r="BP179" s="24">
        <f t="shared" si="101"/>
        <v>0</v>
      </c>
      <c r="BQ179" s="32">
        <f t="shared" ref="BQ179:CL179" si="102">SUM(BQ180:BQ189)</f>
        <v>197837.07</v>
      </c>
      <c r="BR179" s="32">
        <f t="shared" si="102"/>
        <v>0</v>
      </c>
      <c r="BS179" s="32">
        <f t="shared" si="102"/>
        <v>10403.85</v>
      </c>
      <c r="BT179" s="32">
        <f t="shared" si="102"/>
        <v>0</v>
      </c>
      <c r="BU179" s="32">
        <f>SUM(BU180:BU189)</f>
        <v>364827.68</v>
      </c>
      <c r="BV179" s="32">
        <f t="shared" si="102"/>
        <v>0</v>
      </c>
      <c r="BW179" s="32">
        <f t="shared" si="102"/>
        <v>19184.62</v>
      </c>
      <c r="BX179" s="32">
        <f t="shared" si="102"/>
        <v>0</v>
      </c>
      <c r="BY179" s="196">
        <f t="shared" si="102"/>
        <v>318993.65999999997</v>
      </c>
      <c r="BZ179" s="202">
        <f>SUM(BZ180:BZ189)</f>
        <v>0</v>
      </c>
      <c r="CA179" s="168">
        <f t="shared" si="102"/>
        <v>12671.94</v>
      </c>
      <c r="CB179" s="170" t="e">
        <f>CA179/BZ179*100</f>
        <v>#DIV/0!</v>
      </c>
      <c r="CC179" s="170">
        <f>CA179/BY179*100</f>
        <v>3.9724739356888792</v>
      </c>
      <c r="CD179" s="196">
        <f t="shared" si="102"/>
        <v>354258.55999999994</v>
      </c>
      <c r="CE179" s="24">
        <f t="shared" si="102"/>
        <v>0</v>
      </c>
      <c r="CF179" s="24">
        <f t="shared" si="102"/>
        <v>0</v>
      </c>
      <c r="CG179" s="32">
        <f t="shared" si="102"/>
        <v>0</v>
      </c>
      <c r="CH179" s="32">
        <f>SUM(CH180:CH189)</f>
        <v>150990</v>
      </c>
      <c r="CI179" s="24">
        <f t="shared" si="102"/>
        <v>66346.349999999991</v>
      </c>
      <c r="CJ179" s="24">
        <f t="shared" si="102"/>
        <v>153804.40000000002</v>
      </c>
      <c r="CK179" s="24">
        <f t="shared" si="102"/>
        <v>0</v>
      </c>
      <c r="CL179" s="24">
        <f t="shared" si="102"/>
        <v>385340.01</v>
      </c>
      <c r="CM179" s="19" t="s">
        <v>93</v>
      </c>
      <c r="CN179" s="51"/>
      <c r="CO179" s="52"/>
      <c r="CP179" s="52"/>
    </row>
    <row r="180" spans="1:94" s="47" customFormat="1" ht="280.5" hidden="1" customHeight="1" x14ac:dyDescent="0.85">
      <c r="A180" s="48">
        <f>A30+1</f>
        <v>12</v>
      </c>
      <c r="B180" s="48">
        <f>B178+1</f>
        <v>151</v>
      </c>
      <c r="C180" s="115" t="s">
        <v>38</v>
      </c>
      <c r="D180" s="24">
        <v>0</v>
      </c>
      <c r="E180" s="33">
        <v>0</v>
      </c>
      <c r="F180" s="33">
        <v>0</v>
      </c>
      <c r="G180" s="33">
        <v>0</v>
      </c>
      <c r="H180" s="33">
        <v>0</v>
      </c>
      <c r="I180" s="33">
        <v>0</v>
      </c>
      <c r="J180" s="33">
        <v>0</v>
      </c>
      <c r="K180" s="33">
        <v>0</v>
      </c>
      <c r="L180" s="33">
        <v>0</v>
      </c>
      <c r="M180" s="33">
        <v>0</v>
      </c>
      <c r="N180" s="33">
        <v>0</v>
      </c>
      <c r="O180" s="33">
        <v>0</v>
      </c>
      <c r="P180" s="33">
        <v>0</v>
      </c>
      <c r="Q180" s="33">
        <v>0</v>
      </c>
      <c r="R180" s="33">
        <v>0</v>
      </c>
      <c r="S180" s="33">
        <v>0</v>
      </c>
      <c r="T180" s="33">
        <v>0</v>
      </c>
      <c r="U180" s="33">
        <v>0</v>
      </c>
      <c r="V180" s="33">
        <v>0</v>
      </c>
      <c r="W180" s="33">
        <v>0</v>
      </c>
      <c r="X180" s="33">
        <v>0</v>
      </c>
      <c r="Y180" s="33">
        <v>0</v>
      </c>
      <c r="Z180" s="33">
        <v>0</v>
      </c>
      <c r="AA180" s="33">
        <v>0</v>
      </c>
      <c r="AB180" s="33">
        <v>0</v>
      </c>
      <c r="AC180" s="33">
        <v>0</v>
      </c>
      <c r="AD180" s="33">
        <v>0</v>
      </c>
      <c r="AE180" s="33">
        <v>0</v>
      </c>
      <c r="AF180" s="33">
        <v>0</v>
      </c>
      <c r="AG180" s="33">
        <v>0</v>
      </c>
      <c r="AH180" s="33">
        <v>0</v>
      </c>
      <c r="AI180" s="33">
        <v>0</v>
      </c>
      <c r="AJ180" s="33">
        <v>0</v>
      </c>
      <c r="AK180" s="33">
        <v>0</v>
      </c>
      <c r="AL180" s="33">
        <v>0</v>
      </c>
      <c r="AM180" s="33">
        <v>0</v>
      </c>
      <c r="AN180" s="32">
        <v>0</v>
      </c>
      <c r="AO180" s="33">
        <v>0</v>
      </c>
      <c r="AP180" s="33">
        <v>0</v>
      </c>
      <c r="AQ180" s="33">
        <v>0</v>
      </c>
      <c r="AR180" s="33">
        <v>0</v>
      </c>
      <c r="AS180" s="33">
        <v>0</v>
      </c>
      <c r="AT180" s="32">
        <v>0</v>
      </c>
      <c r="AU180" s="33">
        <v>0</v>
      </c>
      <c r="AV180" s="120">
        <v>0</v>
      </c>
      <c r="AW180" s="33">
        <f>AY180+BA180</f>
        <v>0</v>
      </c>
      <c r="AX180" s="33">
        <v>37392</v>
      </c>
      <c r="AY180" s="33">
        <v>0</v>
      </c>
      <c r="AZ180" s="32">
        <v>1968</v>
      </c>
      <c r="BA180" s="33">
        <v>0</v>
      </c>
      <c r="BB180" s="33">
        <f>BD180+BF180</f>
        <v>0</v>
      </c>
      <c r="BC180" s="33">
        <v>0</v>
      </c>
      <c r="BD180" s="33">
        <v>0</v>
      </c>
      <c r="BE180" s="33">
        <v>0</v>
      </c>
      <c r="BF180" s="32">
        <v>0</v>
      </c>
      <c r="BG180" s="33">
        <v>0</v>
      </c>
      <c r="BH180" s="33">
        <v>0</v>
      </c>
      <c r="BI180" s="33">
        <v>0</v>
      </c>
      <c r="BJ180" s="33">
        <v>0</v>
      </c>
      <c r="BK180" s="33">
        <v>0</v>
      </c>
      <c r="BL180" s="32">
        <v>0</v>
      </c>
      <c r="BM180" s="33">
        <v>0</v>
      </c>
      <c r="BN180" s="30"/>
      <c r="BO180" s="24">
        <f>62320+3280</f>
        <v>65600</v>
      </c>
      <c r="BP180" s="24">
        <v>0</v>
      </c>
      <c r="BQ180" s="30">
        <v>24928</v>
      </c>
      <c r="BR180" s="30">
        <v>0</v>
      </c>
      <c r="BS180" s="32">
        <v>1312</v>
      </c>
      <c r="BT180" s="33">
        <v>0</v>
      </c>
      <c r="BU180" s="24">
        <f t="shared" ref="BU180:BU189" si="103">H180+N180+T180+Z180+AF180+AL180+AR180+AX180+BD180+BJ180+BQ180</f>
        <v>62320</v>
      </c>
      <c r="BV180" s="24">
        <f t="shared" ref="BV180:BV189" si="104">I180+O180+U180+AA180+AG180+AM180+AS180+AY180+BE180+BK180+BR180</f>
        <v>0</v>
      </c>
      <c r="BW180" s="24">
        <f t="shared" ref="BW180:BW189" si="105">J180+P180+V180+AB180+AH180+AN180+AT180+AZ180+BF180+BL180+BS180</f>
        <v>3280</v>
      </c>
      <c r="BX180" s="32">
        <f t="shared" ref="BX180:BX189" si="106">K180+Q180+W180+AC180+AI180+AO180+AU180+BA180+BG180+BM180+BT180</f>
        <v>0</v>
      </c>
      <c r="BY180" s="24">
        <f t="shared" ref="BY180:BY211" si="107">F180+L180+R180+X180+AD180+AJ180+AP180+AV180+BB180+BH180+BO180</f>
        <v>65600</v>
      </c>
      <c r="BZ180" s="24">
        <f>F180+L180+R180</f>
        <v>0</v>
      </c>
      <c r="CA180" s="24">
        <f t="shared" ref="CA180:CA211" si="108">G180+M180+S180+Y180+AE180+AK180+AQ180+AW180+BC180+BI180+BP180</f>
        <v>0</v>
      </c>
      <c r="CB180" s="24">
        <f t="shared" si="97"/>
        <v>0</v>
      </c>
      <c r="CC180" s="24"/>
      <c r="CD180" s="24">
        <f>D180+BY180</f>
        <v>65600</v>
      </c>
      <c r="CE180" s="33">
        <f t="shared" ref="CE180:CE189" si="109">E180+BV180+BX180</f>
        <v>0</v>
      </c>
      <c r="CF180" s="78">
        <v>0</v>
      </c>
      <c r="CG180" s="75" t="s">
        <v>91</v>
      </c>
      <c r="CH180" s="75">
        <v>45920</v>
      </c>
      <c r="CI180" s="76">
        <v>0</v>
      </c>
      <c r="CJ180" s="76">
        <f t="shared" ref="CJ180:CJ186" si="110">BV180+CF180+CI180</f>
        <v>0</v>
      </c>
      <c r="CK180" s="77"/>
      <c r="CL180" s="41">
        <f t="shared" ref="CL180:CL190" si="111">BY180+CF180+CI180</f>
        <v>65600</v>
      </c>
      <c r="CM180" s="44"/>
      <c r="CN180" s="45"/>
      <c r="CO180" s="46"/>
      <c r="CP180" s="46"/>
    </row>
    <row r="181" spans="1:94" s="47" customFormat="1" ht="280.5" customHeight="1" x14ac:dyDescent="0.85">
      <c r="A181" s="48">
        <f>A180+1</f>
        <v>13</v>
      </c>
      <c r="B181" s="48">
        <f>B180+1</f>
        <v>152</v>
      </c>
      <c r="C181" s="115" t="s">
        <v>39</v>
      </c>
      <c r="D181" s="24">
        <v>35264.9</v>
      </c>
      <c r="E181" s="33">
        <v>0</v>
      </c>
      <c r="F181" s="33">
        <v>0</v>
      </c>
      <c r="G181" s="33">
        <v>0</v>
      </c>
      <c r="H181" s="33">
        <v>0</v>
      </c>
      <c r="I181" s="33">
        <v>0</v>
      </c>
      <c r="J181" s="33">
        <v>0</v>
      </c>
      <c r="K181" s="33">
        <v>0</v>
      </c>
      <c r="L181" s="33">
        <v>0</v>
      </c>
      <c r="M181" s="33">
        <v>0</v>
      </c>
      <c r="N181" s="33">
        <v>0</v>
      </c>
      <c r="O181" s="33">
        <v>0</v>
      </c>
      <c r="P181" s="33">
        <v>0</v>
      </c>
      <c r="Q181" s="33">
        <v>0</v>
      </c>
      <c r="R181" s="33">
        <v>0</v>
      </c>
      <c r="S181" s="33">
        <v>12671.94</v>
      </c>
      <c r="T181" s="33">
        <v>0</v>
      </c>
      <c r="U181" s="33">
        <v>0</v>
      </c>
      <c r="V181" s="33">
        <v>0</v>
      </c>
      <c r="W181" s="33">
        <v>0</v>
      </c>
      <c r="X181" s="33">
        <v>0</v>
      </c>
      <c r="Y181" s="33">
        <v>0</v>
      </c>
      <c r="Z181" s="33">
        <v>0</v>
      </c>
      <c r="AA181" s="33">
        <v>0</v>
      </c>
      <c r="AB181" s="33">
        <v>0</v>
      </c>
      <c r="AC181" s="33">
        <v>0</v>
      </c>
      <c r="AD181" s="33">
        <v>0</v>
      </c>
      <c r="AE181" s="33">
        <v>0</v>
      </c>
      <c r="AF181" s="33">
        <v>0</v>
      </c>
      <c r="AG181" s="33">
        <v>0</v>
      </c>
      <c r="AH181" s="33">
        <v>0</v>
      </c>
      <c r="AI181" s="33">
        <v>0</v>
      </c>
      <c r="AJ181" s="33">
        <v>0</v>
      </c>
      <c r="AK181" s="33">
        <v>0</v>
      </c>
      <c r="AL181" s="33">
        <v>0</v>
      </c>
      <c r="AM181" s="33">
        <v>0</v>
      </c>
      <c r="AN181" s="33">
        <v>0</v>
      </c>
      <c r="AO181" s="33">
        <v>0</v>
      </c>
      <c r="AP181" s="33">
        <v>0</v>
      </c>
      <c r="AQ181" s="33">
        <v>0</v>
      </c>
      <c r="AR181" s="33">
        <v>0</v>
      </c>
      <c r="AS181" s="33">
        <v>0</v>
      </c>
      <c r="AT181" s="32">
        <v>0</v>
      </c>
      <c r="AU181" s="33">
        <v>0</v>
      </c>
      <c r="AV181" s="120">
        <v>0</v>
      </c>
      <c r="AW181" s="33">
        <v>0</v>
      </c>
      <c r="AX181" s="33">
        <v>0</v>
      </c>
      <c r="AY181" s="33">
        <v>0</v>
      </c>
      <c r="AZ181" s="33">
        <v>0</v>
      </c>
      <c r="BA181" s="33">
        <v>0</v>
      </c>
      <c r="BB181" s="33">
        <v>0</v>
      </c>
      <c r="BC181" s="33">
        <v>0</v>
      </c>
      <c r="BD181" s="33">
        <v>0</v>
      </c>
      <c r="BE181" s="33">
        <v>0</v>
      </c>
      <c r="BF181" s="32">
        <v>0</v>
      </c>
      <c r="BG181" s="33">
        <v>0</v>
      </c>
      <c r="BH181" s="33">
        <v>0</v>
      </c>
      <c r="BI181" s="33">
        <v>0</v>
      </c>
      <c r="BJ181" s="33">
        <v>0</v>
      </c>
      <c r="BK181" s="33">
        <v>0</v>
      </c>
      <c r="BL181" s="32">
        <v>0</v>
      </c>
      <c r="BM181" s="33">
        <v>0</v>
      </c>
      <c r="BN181" s="30"/>
      <c r="BO181" s="24">
        <f>83085.15+4372.9</f>
        <v>87458.049999999988</v>
      </c>
      <c r="BP181" s="24">
        <f t="shared" ref="BP181:BP187" si="112">BR181+BT181</f>
        <v>0</v>
      </c>
      <c r="BQ181" s="30">
        <v>86510</v>
      </c>
      <c r="BR181" s="30">
        <v>0</v>
      </c>
      <c r="BS181" s="32">
        <v>4550</v>
      </c>
      <c r="BT181" s="33">
        <v>0</v>
      </c>
      <c r="BU181" s="24">
        <f t="shared" si="103"/>
        <v>86510</v>
      </c>
      <c r="BV181" s="24">
        <f t="shared" si="104"/>
        <v>0</v>
      </c>
      <c r="BW181" s="24">
        <f t="shared" si="105"/>
        <v>4550</v>
      </c>
      <c r="BX181" s="32">
        <f t="shared" si="106"/>
        <v>0</v>
      </c>
      <c r="BY181" s="24">
        <f t="shared" si="107"/>
        <v>87458.049999999988</v>
      </c>
      <c r="BZ181" s="24">
        <f t="shared" ref="BZ181:BZ189" si="113">F181+L181+R181</f>
        <v>0</v>
      </c>
      <c r="CA181" s="24">
        <f t="shared" si="108"/>
        <v>12671.94</v>
      </c>
      <c r="CB181" s="24" t="e">
        <f>CA181/BZ181*100</f>
        <v>#DIV/0!</v>
      </c>
      <c r="CC181" s="24"/>
      <c r="CD181" s="24">
        <f t="shared" ref="CD181:CD189" si="114">D181+BY181</f>
        <v>122722.94999999998</v>
      </c>
      <c r="CE181" s="33">
        <f t="shared" si="109"/>
        <v>0</v>
      </c>
      <c r="CF181" s="78">
        <v>0</v>
      </c>
      <c r="CG181" s="75" t="s">
        <v>91</v>
      </c>
      <c r="CH181" s="75"/>
      <c r="CI181" s="76">
        <v>3601.95</v>
      </c>
      <c r="CJ181" s="76">
        <f>BY181+CF181+CI181</f>
        <v>91059.999999999985</v>
      </c>
      <c r="CK181" s="77"/>
      <c r="CL181" s="41">
        <f>BY181+CF181+CI181</f>
        <v>91059.999999999985</v>
      </c>
      <c r="CM181" s="44"/>
      <c r="CN181" s="45"/>
      <c r="CO181" s="46"/>
      <c r="CP181" s="46"/>
    </row>
    <row r="182" spans="1:94" s="47" customFormat="1" ht="280.5" hidden="1" customHeight="1" x14ac:dyDescent="0.85">
      <c r="A182" s="48">
        <f>A181+1</f>
        <v>14</v>
      </c>
      <c r="B182" s="48">
        <f t="shared" ref="B182:B189" si="115">B181+1</f>
        <v>153</v>
      </c>
      <c r="C182" s="115" t="s">
        <v>40</v>
      </c>
      <c r="D182" s="24">
        <v>0</v>
      </c>
      <c r="E182" s="33">
        <v>0</v>
      </c>
      <c r="F182" s="33">
        <v>0</v>
      </c>
      <c r="G182" s="33">
        <v>0</v>
      </c>
      <c r="H182" s="33">
        <v>0</v>
      </c>
      <c r="I182" s="33">
        <v>0</v>
      </c>
      <c r="J182" s="33">
        <v>0</v>
      </c>
      <c r="K182" s="33">
        <v>0</v>
      </c>
      <c r="L182" s="33">
        <v>0</v>
      </c>
      <c r="M182" s="33">
        <v>0</v>
      </c>
      <c r="N182" s="33">
        <v>0</v>
      </c>
      <c r="O182" s="33">
        <v>0</v>
      </c>
      <c r="P182" s="33">
        <v>0</v>
      </c>
      <c r="Q182" s="33">
        <v>0</v>
      </c>
      <c r="R182" s="33">
        <v>0</v>
      </c>
      <c r="S182" s="33">
        <v>0</v>
      </c>
      <c r="T182" s="33">
        <v>0</v>
      </c>
      <c r="U182" s="33">
        <v>0</v>
      </c>
      <c r="V182" s="33">
        <v>0</v>
      </c>
      <c r="W182" s="33">
        <v>0</v>
      </c>
      <c r="X182" s="33">
        <v>0</v>
      </c>
      <c r="Y182" s="33">
        <v>0</v>
      </c>
      <c r="Z182" s="33">
        <v>0</v>
      </c>
      <c r="AA182" s="33">
        <v>0</v>
      </c>
      <c r="AB182" s="33">
        <v>0</v>
      </c>
      <c r="AC182" s="33">
        <v>0</v>
      </c>
      <c r="AD182" s="33">
        <v>0</v>
      </c>
      <c r="AE182" s="33">
        <v>0</v>
      </c>
      <c r="AF182" s="33">
        <v>0</v>
      </c>
      <c r="AG182" s="33">
        <v>0</v>
      </c>
      <c r="AH182" s="33">
        <v>0</v>
      </c>
      <c r="AI182" s="33">
        <v>0</v>
      </c>
      <c r="AJ182" s="33">
        <v>0</v>
      </c>
      <c r="AK182" s="33">
        <v>0</v>
      </c>
      <c r="AL182" s="33">
        <v>0</v>
      </c>
      <c r="AM182" s="33">
        <v>0</v>
      </c>
      <c r="AN182" s="32">
        <v>0</v>
      </c>
      <c r="AO182" s="33">
        <v>0</v>
      </c>
      <c r="AP182" s="33">
        <v>0</v>
      </c>
      <c r="AQ182" s="33">
        <v>0</v>
      </c>
      <c r="AR182" s="33">
        <v>0</v>
      </c>
      <c r="AS182" s="33">
        <v>0</v>
      </c>
      <c r="AT182" s="32">
        <v>0</v>
      </c>
      <c r="AU182" s="33">
        <v>0</v>
      </c>
      <c r="AV182" s="120">
        <v>0</v>
      </c>
      <c r="AW182" s="33">
        <f t="shared" ref="AW182:AW189" si="116">AY182+BA182</f>
        <v>0</v>
      </c>
      <c r="AX182" s="33">
        <v>51576</v>
      </c>
      <c r="AY182" s="33">
        <v>0</v>
      </c>
      <c r="AZ182" s="32">
        <v>2712</v>
      </c>
      <c r="BA182" s="33">
        <v>0</v>
      </c>
      <c r="BB182" s="33">
        <v>0</v>
      </c>
      <c r="BC182" s="33">
        <v>0</v>
      </c>
      <c r="BD182" s="33">
        <v>0</v>
      </c>
      <c r="BE182" s="33">
        <v>0</v>
      </c>
      <c r="BF182" s="32">
        <v>0</v>
      </c>
      <c r="BG182" s="33">
        <v>0</v>
      </c>
      <c r="BH182" s="33">
        <v>0</v>
      </c>
      <c r="BI182" s="33">
        <v>0</v>
      </c>
      <c r="BJ182" s="33">
        <v>0</v>
      </c>
      <c r="BK182" s="33">
        <v>0</v>
      </c>
      <c r="BL182" s="32">
        <v>0</v>
      </c>
      <c r="BM182" s="33">
        <v>0</v>
      </c>
      <c r="BN182" s="30"/>
      <c r="BO182" s="24">
        <f>85960+4520</f>
        <v>90480</v>
      </c>
      <c r="BP182" s="24">
        <f t="shared" si="112"/>
        <v>0</v>
      </c>
      <c r="BQ182" s="30">
        <v>34384</v>
      </c>
      <c r="BR182" s="30">
        <v>0</v>
      </c>
      <c r="BS182" s="32">
        <v>1808</v>
      </c>
      <c r="BT182" s="33">
        <v>0</v>
      </c>
      <c r="BU182" s="24">
        <f t="shared" si="103"/>
        <v>85960</v>
      </c>
      <c r="BV182" s="24">
        <f t="shared" si="104"/>
        <v>0</v>
      </c>
      <c r="BW182" s="24">
        <f t="shared" si="105"/>
        <v>4520</v>
      </c>
      <c r="BX182" s="32">
        <f t="shared" si="106"/>
        <v>0</v>
      </c>
      <c r="BY182" s="24">
        <f t="shared" si="107"/>
        <v>90480</v>
      </c>
      <c r="BZ182" s="24">
        <f t="shared" si="113"/>
        <v>0</v>
      </c>
      <c r="CA182" s="24">
        <f t="shared" si="108"/>
        <v>0</v>
      </c>
      <c r="CB182" s="24">
        <f t="shared" si="97"/>
        <v>0</v>
      </c>
      <c r="CC182" s="24"/>
      <c r="CD182" s="24">
        <f t="shared" si="114"/>
        <v>90480</v>
      </c>
      <c r="CE182" s="33">
        <f t="shared" si="109"/>
        <v>0</v>
      </c>
      <c r="CF182" s="78">
        <v>0</v>
      </c>
      <c r="CG182" s="75" t="s">
        <v>91</v>
      </c>
      <c r="CH182" s="75">
        <v>63336</v>
      </c>
      <c r="CI182" s="76">
        <v>0</v>
      </c>
      <c r="CJ182" s="76">
        <f t="shared" si="110"/>
        <v>0</v>
      </c>
      <c r="CK182" s="77"/>
      <c r="CL182" s="41">
        <f t="shared" si="111"/>
        <v>90480</v>
      </c>
      <c r="CM182" s="44"/>
      <c r="CN182" s="45"/>
      <c r="CO182" s="46"/>
      <c r="CP182" s="46"/>
    </row>
    <row r="183" spans="1:94" s="47" customFormat="1" ht="280.5" hidden="1" customHeight="1" x14ac:dyDescent="0.85">
      <c r="A183" s="48">
        <f>A182+1</f>
        <v>15</v>
      </c>
      <c r="B183" s="48">
        <f t="shared" si="115"/>
        <v>154</v>
      </c>
      <c r="C183" s="115" t="s">
        <v>41</v>
      </c>
      <c r="D183" s="24">
        <v>0</v>
      </c>
      <c r="E183" s="33">
        <v>0</v>
      </c>
      <c r="F183" s="33">
        <v>0</v>
      </c>
      <c r="G183" s="33">
        <v>0</v>
      </c>
      <c r="H183" s="33">
        <v>0</v>
      </c>
      <c r="I183" s="33">
        <v>0</v>
      </c>
      <c r="J183" s="33">
        <v>0</v>
      </c>
      <c r="K183" s="33">
        <v>0</v>
      </c>
      <c r="L183" s="33">
        <v>0</v>
      </c>
      <c r="M183" s="33">
        <v>0</v>
      </c>
      <c r="N183" s="33">
        <v>0</v>
      </c>
      <c r="O183" s="33">
        <v>0</v>
      </c>
      <c r="P183" s="33">
        <v>0</v>
      </c>
      <c r="Q183" s="33">
        <v>0</v>
      </c>
      <c r="R183" s="33">
        <v>0</v>
      </c>
      <c r="S183" s="33">
        <v>0</v>
      </c>
      <c r="T183" s="33">
        <v>0</v>
      </c>
      <c r="U183" s="33">
        <v>0</v>
      </c>
      <c r="V183" s="33">
        <v>0</v>
      </c>
      <c r="W183" s="33">
        <v>0</v>
      </c>
      <c r="X183" s="33">
        <v>0</v>
      </c>
      <c r="Y183" s="33">
        <v>0</v>
      </c>
      <c r="Z183" s="33">
        <v>0</v>
      </c>
      <c r="AA183" s="33">
        <v>0</v>
      </c>
      <c r="AB183" s="33">
        <v>0</v>
      </c>
      <c r="AC183" s="33">
        <v>0</v>
      </c>
      <c r="AD183" s="33">
        <v>0</v>
      </c>
      <c r="AE183" s="33">
        <v>0</v>
      </c>
      <c r="AF183" s="33">
        <v>0</v>
      </c>
      <c r="AG183" s="33">
        <v>0</v>
      </c>
      <c r="AH183" s="33">
        <v>0</v>
      </c>
      <c r="AI183" s="33">
        <v>0</v>
      </c>
      <c r="AJ183" s="33">
        <v>0</v>
      </c>
      <c r="AK183" s="33">
        <v>0</v>
      </c>
      <c r="AL183" s="33">
        <v>0</v>
      </c>
      <c r="AM183" s="33">
        <v>0</v>
      </c>
      <c r="AN183" s="32">
        <v>0</v>
      </c>
      <c r="AO183" s="33">
        <v>0</v>
      </c>
      <c r="AP183" s="33">
        <v>0</v>
      </c>
      <c r="AQ183" s="33">
        <v>0</v>
      </c>
      <c r="AR183" s="33">
        <v>0</v>
      </c>
      <c r="AS183" s="33">
        <v>0</v>
      </c>
      <c r="AT183" s="32">
        <v>0</v>
      </c>
      <c r="AU183" s="33">
        <v>0</v>
      </c>
      <c r="AV183" s="120">
        <v>0</v>
      </c>
      <c r="AW183" s="33">
        <f t="shared" si="116"/>
        <v>0</v>
      </c>
      <c r="AX183" s="33">
        <v>14490</v>
      </c>
      <c r="AY183" s="33">
        <v>0</v>
      </c>
      <c r="AZ183" s="32">
        <v>762</v>
      </c>
      <c r="BA183" s="33">
        <v>0</v>
      </c>
      <c r="BB183" s="33">
        <v>0</v>
      </c>
      <c r="BC183" s="33">
        <v>0</v>
      </c>
      <c r="BD183" s="33">
        <v>0</v>
      </c>
      <c r="BE183" s="33">
        <v>0</v>
      </c>
      <c r="BF183" s="32">
        <v>0</v>
      </c>
      <c r="BG183" s="33">
        <v>0</v>
      </c>
      <c r="BH183" s="33">
        <v>0</v>
      </c>
      <c r="BI183" s="33">
        <v>0</v>
      </c>
      <c r="BJ183" s="33">
        <v>0</v>
      </c>
      <c r="BK183" s="33">
        <v>0</v>
      </c>
      <c r="BL183" s="32">
        <v>0</v>
      </c>
      <c r="BM183" s="33">
        <v>0</v>
      </c>
      <c r="BN183" s="30"/>
      <c r="BO183" s="24">
        <f>24150+1270</f>
        <v>25420</v>
      </c>
      <c r="BP183" s="24">
        <f t="shared" si="112"/>
        <v>0</v>
      </c>
      <c r="BQ183" s="30">
        <v>9660</v>
      </c>
      <c r="BR183" s="30">
        <v>0</v>
      </c>
      <c r="BS183" s="32">
        <v>508</v>
      </c>
      <c r="BT183" s="33">
        <v>0</v>
      </c>
      <c r="BU183" s="24">
        <f t="shared" si="103"/>
        <v>24150</v>
      </c>
      <c r="BV183" s="24">
        <f t="shared" si="104"/>
        <v>0</v>
      </c>
      <c r="BW183" s="24">
        <f t="shared" si="105"/>
        <v>1270</v>
      </c>
      <c r="BX183" s="32">
        <f t="shared" si="106"/>
        <v>0</v>
      </c>
      <c r="BY183" s="24">
        <f t="shared" si="107"/>
        <v>25420</v>
      </c>
      <c r="BZ183" s="24">
        <f t="shared" si="113"/>
        <v>0</v>
      </c>
      <c r="CA183" s="24">
        <f t="shared" si="108"/>
        <v>0</v>
      </c>
      <c r="CB183" s="24">
        <f t="shared" si="97"/>
        <v>0</v>
      </c>
      <c r="CC183" s="24"/>
      <c r="CD183" s="24">
        <f t="shared" si="114"/>
        <v>25420</v>
      </c>
      <c r="CE183" s="33">
        <f t="shared" si="109"/>
        <v>0</v>
      </c>
      <c r="CF183" s="78">
        <v>0</v>
      </c>
      <c r="CG183" s="75" t="s">
        <v>91</v>
      </c>
      <c r="CH183" s="75">
        <v>17794</v>
      </c>
      <c r="CI183" s="76">
        <v>0</v>
      </c>
      <c r="CJ183" s="76">
        <f t="shared" si="110"/>
        <v>0</v>
      </c>
      <c r="CK183" s="77"/>
      <c r="CL183" s="41">
        <f t="shared" si="111"/>
        <v>25420</v>
      </c>
      <c r="CM183" s="44"/>
      <c r="CN183" s="45"/>
      <c r="CO183" s="46"/>
      <c r="CP183" s="46"/>
    </row>
    <row r="184" spans="1:94" s="47" customFormat="1" ht="280.5" hidden="1" customHeight="1" x14ac:dyDescent="0.85">
      <c r="A184" s="48">
        <f>A183+1</f>
        <v>16</v>
      </c>
      <c r="B184" s="48">
        <f t="shared" si="115"/>
        <v>155</v>
      </c>
      <c r="C184" s="116" t="s">
        <v>42</v>
      </c>
      <c r="D184" s="24">
        <v>0</v>
      </c>
      <c r="E184" s="33">
        <v>0</v>
      </c>
      <c r="F184" s="33">
        <v>0</v>
      </c>
      <c r="G184" s="33">
        <v>0</v>
      </c>
      <c r="H184" s="33">
        <v>0</v>
      </c>
      <c r="I184" s="33">
        <v>0</v>
      </c>
      <c r="J184" s="33">
        <v>0</v>
      </c>
      <c r="K184" s="33">
        <v>0</v>
      </c>
      <c r="L184" s="33">
        <v>0</v>
      </c>
      <c r="M184" s="33">
        <v>0</v>
      </c>
      <c r="N184" s="33">
        <v>0</v>
      </c>
      <c r="O184" s="33">
        <v>0</v>
      </c>
      <c r="P184" s="33">
        <v>0</v>
      </c>
      <c r="Q184" s="33">
        <v>0</v>
      </c>
      <c r="R184" s="33">
        <v>0</v>
      </c>
      <c r="S184" s="33">
        <v>0</v>
      </c>
      <c r="T184" s="33">
        <v>0</v>
      </c>
      <c r="U184" s="33">
        <v>0</v>
      </c>
      <c r="V184" s="33">
        <v>0</v>
      </c>
      <c r="W184" s="33">
        <v>0</v>
      </c>
      <c r="X184" s="33">
        <v>0</v>
      </c>
      <c r="Y184" s="33">
        <v>0</v>
      </c>
      <c r="Z184" s="33">
        <v>0</v>
      </c>
      <c r="AA184" s="33">
        <v>0</v>
      </c>
      <c r="AB184" s="33">
        <v>0</v>
      </c>
      <c r="AC184" s="33">
        <v>0</v>
      </c>
      <c r="AD184" s="33">
        <v>0</v>
      </c>
      <c r="AE184" s="33">
        <v>0</v>
      </c>
      <c r="AF184" s="33">
        <v>0</v>
      </c>
      <c r="AG184" s="33">
        <v>0</v>
      </c>
      <c r="AH184" s="33">
        <v>0</v>
      </c>
      <c r="AI184" s="33">
        <v>0</v>
      </c>
      <c r="AJ184" s="33">
        <v>0</v>
      </c>
      <c r="AK184" s="33">
        <v>0</v>
      </c>
      <c r="AL184" s="33">
        <v>0</v>
      </c>
      <c r="AM184" s="33">
        <v>0</v>
      </c>
      <c r="AN184" s="32">
        <v>0</v>
      </c>
      <c r="AO184" s="33">
        <v>0</v>
      </c>
      <c r="AP184" s="33">
        <v>0</v>
      </c>
      <c r="AQ184" s="33">
        <v>0</v>
      </c>
      <c r="AR184" s="33">
        <v>0</v>
      </c>
      <c r="AS184" s="33">
        <v>0</v>
      </c>
      <c r="AT184" s="32">
        <v>0</v>
      </c>
      <c r="AU184" s="33">
        <v>0</v>
      </c>
      <c r="AV184" s="120">
        <v>0</v>
      </c>
      <c r="AW184" s="33">
        <f t="shared" si="116"/>
        <v>0</v>
      </c>
      <c r="AX184" s="33">
        <v>19494</v>
      </c>
      <c r="AY184" s="33">
        <v>0</v>
      </c>
      <c r="AZ184" s="32">
        <v>1026</v>
      </c>
      <c r="BA184" s="33">
        <v>0</v>
      </c>
      <c r="BB184" s="33">
        <v>0</v>
      </c>
      <c r="BC184" s="33">
        <v>0</v>
      </c>
      <c r="BD184" s="33">
        <v>0</v>
      </c>
      <c r="BE184" s="33">
        <v>0</v>
      </c>
      <c r="BF184" s="32">
        <v>0</v>
      </c>
      <c r="BG184" s="33">
        <v>0</v>
      </c>
      <c r="BH184" s="33">
        <v>0</v>
      </c>
      <c r="BI184" s="33">
        <v>0</v>
      </c>
      <c r="BJ184" s="33">
        <v>0</v>
      </c>
      <c r="BK184" s="33">
        <v>0</v>
      </c>
      <c r="BL184" s="32">
        <v>0</v>
      </c>
      <c r="BM184" s="33">
        <v>0</v>
      </c>
      <c r="BN184" s="30"/>
      <c r="BO184" s="24">
        <f>32490+1710</f>
        <v>34200</v>
      </c>
      <c r="BP184" s="24">
        <f t="shared" si="112"/>
        <v>0</v>
      </c>
      <c r="BQ184" s="30">
        <v>12996</v>
      </c>
      <c r="BR184" s="30">
        <v>0</v>
      </c>
      <c r="BS184" s="32">
        <v>684</v>
      </c>
      <c r="BT184" s="33">
        <v>0</v>
      </c>
      <c r="BU184" s="24">
        <f t="shared" si="103"/>
        <v>32490</v>
      </c>
      <c r="BV184" s="24">
        <f t="shared" si="104"/>
        <v>0</v>
      </c>
      <c r="BW184" s="24">
        <f t="shared" si="105"/>
        <v>1710</v>
      </c>
      <c r="BX184" s="32">
        <f t="shared" si="106"/>
        <v>0</v>
      </c>
      <c r="BY184" s="24">
        <f t="shared" si="107"/>
        <v>34200</v>
      </c>
      <c r="BZ184" s="24">
        <f t="shared" si="113"/>
        <v>0</v>
      </c>
      <c r="CA184" s="24">
        <f t="shared" si="108"/>
        <v>0</v>
      </c>
      <c r="CB184" s="24">
        <f t="shared" si="97"/>
        <v>0</v>
      </c>
      <c r="CC184" s="24"/>
      <c r="CD184" s="24">
        <f t="shared" si="114"/>
        <v>34200</v>
      </c>
      <c r="CE184" s="33">
        <f t="shared" si="109"/>
        <v>0</v>
      </c>
      <c r="CF184" s="78">
        <v>0</v>
      </c>
      <c r="CG184" s="24" t="s">
        <v>91</v>
      </c>
      <c r="CH184" s="24">
        <v>23940</v>
      </c>
      <c r="CI184" s="24">
        <v>0</v>
      </c>
      <c r="CJ184" s="76">
        <f t="shared" si="110"/>
        <v>0</v>
      </c>
      <c r="CK184" s="77"/>
      <c r="CL184" s="41">
        <f t="shared" si="111"/>
        <v>34200</v>
      </c>
      <c r="CM184" s="44"/>
      <c r="CN184" s="45"/>
      <c r="CO184" s="46"/>
      <c r="CP184" s="46"/>
    </row>
    <row r="185" spans="1:94" s="47" customFormat="1" ht="280.5" hidden="1" customHeight="1" x14ac:dyDescent="0.85">
      <c r="A185" s="48">
        <f>A184+1</f>
        <v>17</v>
      </c>
      <c r="B185" s="48">
        <f t="shared" si="115"/>
        <v>156</v>
      </c>
      <c r="C185" s="112" t="s">
        <v>106</v>
      </c>
      <c r="D185" s="24">
        <v>0</v>
      </c>
      <c r="E185" s="33">
        <v>0</v>
      </c>
      <c r="F185" s="33">
        <v>0</v>
      </c>
      <c r="G185" s="33">
        <v>0</v>
      </c>
      <c r="H185" s="33">
        <v>0</v>
      </c>
      <c r="I185" s="33">
        <v>0</v>
      </c>
      <c r="J185" s="33">
        <v>0</v>
      </c>
      <c r="K185" s="33">
        <v>0</v>
      </c>
      <c r="L185" s="33">
        <v>0</v>
      </c>
      <c r="M185" s="33">
        <v>0</v>
      </c>
      <c r="N185" s="33">
        <v>0</v>
      </c>
      <c r="O185" s="33">
        <v>0</v>
      </c>
      <c r="P185" s="33">
        <v>0</v>
      </c>
      <c r="Q185" s="33">
        <v>0</v>
      </c>
      <c r="R185" s="33">
        <v>0</v>
      </c>
      <c r="S185" s="33">
        <v>0</v>
      </c>
      <c r="T185" s="33">
        <v>0</v>
      </c>
      <c r="U185" s="33">
        <v>0</v>
      </c>
      <c r="V185" s="33">
        <v>0</v>
      </c>
      <c r="W185" s="33">
        <v>0</v>
      </c>
      <c r="X185" s="33">
        <v>0</v>
      </c>
      <c r="Y185" s="33">
        <v>0</v>
      </c>
      <c r="Z185" s="33">
        <v>0</v>
      </c>
      <c r="AA185" s="33">
        <v>0</v>
      </c>
      <c r="AB185" s="33">
        <v>0</v>
      </c>
      <c r="AC185" s="33">
        <v>0</v>
      </c>
      <c r="AD185" s="33">
        <v>0</v>
      </c>
      <c r="AE185" s="33">
        <v>0</v>
      </c>
      <c r="AF185" s="33">
        <v>0</v>
      </c>
      <c r="AG185" s="33">
        <v>0</v>
      </c>
      <c r="AH185" s="33">
        <v>0</v>
      </c>
      <c r="AI185" s="33">
        <v>0</v>
      </c>
      <c r="AJ185" s="33">
        <v>0</v>
      </c>
      <c r="AK185" s="33">
        <v>0</v>
      </c>
      <c r="AL185" s="33">
        <v>0</v>
      </c>
      <c r="AM185" s="33">
        <v>0</v>
      </c>
      <c r="AN185" s="32">
        <v>0</v>
      </c>
      <c r="AO185" s="33">
        <v>0</v>
      </c>
      <c r="AP185" s="33">
        <v>0</v>
      </c>
      <c r="AQ185" s="33">
        <v>0</v>
      </c>
      <c r="AR185" s="33">
        <v>0</v>
      </c>
      <c r="AS185" s="33">
        <v>0</v>
      </c>
      <c r="AT185" s="32">
        <v>0</v>
      </c>
      <c r="AU185" s="33">
        <v>0</v>
      </c>
      <c r="AV185" s="120">
        <v>0</v>
      </c>
      <c r="AW185" s="33">
        <f t="shared" si="116"/>
        <v>0</v>
      </c>
      <c r="AX185" s="33">
        <v>28500</v>
      </c>
      <c r="AY185" s="33">
        <v>0</v>
      </c>
      <c r="AZ185" s="32">
        <v>1500</v>
      </c>
      <c r="BA185" s="33">
        <v>0</v>
      </c>
      <c r="BB185" s="33">
        <v>0</v>
      </c>
      <c r="BC185" s="33">
        <v>0</v>
      </c>
      <c r="BD185" s="33">
        <v>0</v>
      </c>
      <c r="BE185" s="33">
        <v>0</v>
      </c>
      <c r="BF185" s="32">
        <v>0</v>
      </c>
      <c r="BG185" s="33">
        <v>0</v>
      </c>
      <c r="BH185" s="33">
        <v>0</v>
      </c>
      <c r="BI185" s="33">
        <v>0</v>
      </c>
      <c r="BJ185" s="33">
        <v>0</v>
      </c>
      <c r="BK185" s="33">
        <v>0</v>
      </c>
      <c r="BL185" s="32">
        <v>0</v>
      </c>
      <c r="BM185" s="33">
        <v>0</v>
      </c>
      <c r="BN185" s="30"/>
      <c r="BO185" s="24">
        <f>8550+450</f>
        <v>9000</v>
      </c>
      <c r="BP185" s="24">
        <f t="shared" si="112"/>
        <v>0</v>
      </c>
      <c r="BQ185" s="30">
        <v>19000</v>
      </c>
      <c r="BR185" s="30">
        <v>0</v>
      </c>
      <c r="BS185" s="32">
        <v>1000</v>
      </c>
      <c r="BT185" s="33">
        <v>0</v>
      </c>
      <c r="BU185" s="24">
        <f t="shared" si="103"/>
        <v>47500</v>
      </c>
      <c r="BV185" s="24">
        <f t="shared" si="104"/>
        <v>0</v>
      </c>
      <c r="BW185" s="24">
        <f t="shared" si="105"/>
        <v>2500</v>
      </c>
      <c r="BX185" s="32">
        <f t="shared" si="106"/>
        <v>0</v>
      </c>
      <c r="BY185" s="24">
        <f t="shared" si="107"/>
        <v>9000</v>
      </c>
      <c r="BZ185" s="24">
        <f t="shared" si="113"/>
        <v>0</v>
      </c>
      <c r="CA185" s="24">
        <f t="shared" si="108"/>
        <v>0</v>
      </c>
      <c r="CB185" s="24">
        <f t="shared" si="97"/>
        <v>0</v>
      </c>
      <c r="CC185" s="24"/>
      <c r="CD185" s="24">
        <f t="shared" si="114"/>
        <v>9000</v>
      </c>
      <c r="CE185" s="33">
        <f t="shared" si="109"/>
        <v>0</v>
      </c>
      <c r="CF185" s="78">
        <v>0</v>
      </c>
      <c r="CG185" s="24" t="s">
        <v>91</v>
      </c>
      <c r="CH185" s="24"/>
      <c r="CI185" s="24">
        <v>41000</v>
      </c>
      <c r="CJ185" s="76">
        <f t="shared" si="110"/>
        <v>41000</v>
      </c>
      <c r="CK185" s="77"/>
      <c r="CL185" s="41">
        <f t="shared" si="111"/>
        <v>50000</v>
      </c>
      <c r="CM185" s="44"/>
      <c r="CN185" s="45"/>
      <c r="CO185" s="46"/>
      <c r="CP185" s="46"/>
    </row>
    <row r="186" spans="1:94" s="53" customFormat="1" ht="280.5" hidden="1" customHeight="1" x14ac:dyDescent="0.85">
      <c r="A186" s="49"/>
      <c r="B186" s="48">
        <f t="shared" si="115"/>
        <v>157</v>
      </c>
      <c r="C186" s="112" t="s">
        <v>107</v>
      </c>
      <c r="D186" s="24">
        <v>0</v>
      </c>
      <c r="E186" s="24">
        <v>0</v>
      </c>
      <c r="F186" s="33">
        <v>0</v>
      </c>
      <c r="G186" s="33">
        <v>0</v>
      </c>
      <c r="H186" s="24">
        <v>0</v>
      </c>
      <c r="I186" s="24">
        <v>0</v>
      </c>
      <c r="J186" s="24">
        <v>0</v>
      </c>
      <c r="K186" s="24">
        <v>0</v>
      </c>
      <c r="L186" s="24">
        <v>0</v>
      </c>
      <c r="M186" s="24">
        <v>0</v>
      </c>
      <c r="N186" s="24">
        <v>0</v>
      </c>
      <c r="O186" s="24">
        <v>0</v>
      </c>
      <c r="P186" s="24">
        <v>0</v>
      </c>
      <c r="Q186" s="24">
        <v>0</v>
      </c>
      <c r="R186" s="24">
        <v>0</v>
      </c>
      <c r="S186" s="24">
        <v>0</v>
      </c>
      <c r="T186" s="24">
        <v>0</v>
      </c>
      <c r="U186" s="24">
        <v>0</v>
      </c>
      <c r="V186" s="24">
        <v>0</v>
      </c>
      <c r="W186" s="24">
        <v>0</v>
      </c>
      <c r="X186" s="24">
        <v>0</v>
      </c>
      <c r="Y186" s="24">
        <v>0</v>
      </c>
      <c r="Z186" s="24">
        <v>0</v>
      </c>
      <c r="AA186" s="24">
        <v>0</v>
      </c>
      <c r="AB186" s="24">
        <v>0</v>
      </c>
      <c r="AC186" s="24">
        <v>0</v>
      </c>
      <c r="AD186" s="24">
        <v>0</v>
      </c>
      <c r="AE186" s="24">
        <v>0</v>
      </c>
      <c r="AF186" s="24">
        <v>0</v>
      </c>
      <c r="AG186" s="24">
        <v>0</v>
      </c>
      <c r="AH186" s="24">
        <v>0</v>
      </c>
      <c r="AI186" s="24">
        <v>0</v>
      </c>
      <c r="AJ186" s="24">
        <v>0</v>
      </c>
      <c r="AK186" s="24">
        <v>0</v>
      </c>
      <c r="AL186" s="24">
        <v>0</v>
      </c>
      <c r="AM186" s="24">
        <v>0</v>
      </c>
      <c r="AN186" s="24">
        <v>0</v>
      </c>
      <c r="AO186" s="24">
        <v>0</v>
      </c>
      <c r="AP186" s="24">
        <v>0</v>
      </c>
      <c r="AQ186" s="24">
        <v>0</v>
      </c>
      <c r="AR186" s="24">
        <v>0</v>
      </c>
      <c r="AS186" s="24">
        <v>0</v>
      </c>
      <c r="AT186" s="24">
        <v>0</v>
      </c>
      <c r="AU186" s="24">
        <v>0</v>
      </c>
      <c r="AV186" s="120">
        <v>0</v>
      </c>
      <c r="AW186" s="24">
        <f t="shared" si="116"/>
        <v>0</v>
      </c>
      <c r="AX186" s="24">
        <v>11460</v>
      </c>
      <c r="AY186" s="24">
        <v>0</v>
      </c>
      <c r="AZ186" s="24">
        <v>600</v>
      </c>
      <c r="BA186" s="24">
        <v>0</v>
      </c>
      <c r="BB186" s="24">
        <v>0</v>
      </c>
      <c r="BC186" s="24">
        <v>0</v>
      </c>
      <c r="BD186" s="24">
        <v>0</v>
      </c>
      <c r="BE186" s="24">
        <v>0</v>
      </c>
      <c r="BF186" s="24">
        <v>0</v>
      </c>
      <c r="BG186" s="24">
        <v>0</v>
      </c>
      <c r="BH186" s="24">
        <v>0</v>
      </c>
      <c r="BI186" s="24">
        <v>0</v>
      </c>
      <c r="BJ186" s="24">
        <v>0</v>
      </c>
      <c r="BK186" s="24">
        <v>0</v>
      </c>
      <c r="BL186" s="24">
        <v>0</v>
      </c>
      <c r="BM186" s="24">
        <v>0</v>
      </c>
      <c r="BN186" s="24"/>
      <c r="BO186" s="24">
        <f>2537.93+133.58</f>
        <v>2671.5099999999998</v>
      </c>
      <c r="BP186" s="24">
        <f t="shared" si="112"/>
        <v>0</v>
      </c>
      <c r="BQ186" s="24">
        <v>7640</v>
      </c>
      <c r="BR186" s="24">
        <v>0</v>
      </c>
      <c r="BS186" s="24">
        <v>400</v>
      </c>
      <c r="BT186" s="24">
        <v>0</v>
      </c>
      <c r="BU186" s="24">
        <f t="shared" si="103"/>
        <v>19100</v>
      </c>
      <c r="BV186" s="24">
        <f t="shared" si="104"/>
        <v>0</v>
      </c>
      <c r="BW186" s="24">
        <f t="shared" si="105"/>
        <v>1000</v>
      </c>
      <c r="BX186" s="32">
        <f t="shared" si="106"/>
        <v>0</v>
      </c>
      <c r="BY186" s="24">
        <f t="shared" si="107"/>
        <v>2671.5099999999998</v>
      </c>
      <c r="BZ186" s="24">
        <f t="shared" si="113"/>
        <v>0</v>
      </c>
      <c r="CA186" s="24">
        <f t="shared" si="108"/>
        <v>0</v>
      </c>
      <c r="CB186" s="24">
        <f t="shared" si="97"/>
        <v>0</v>
      </c>
      <c r="CC186" s="24"/>
      <c r="CD186" s="24">
        <f t="shared" si="114"/>
        <v>2671.5099999999998</v>
      </c>
      <c r="CE186" s="33">
        <f t="shared" si="109"/>
        <v>0</v>
      </c>
      <c r="CF186" s="24">
        <v>0</v>
      </c>
      <c r="CG186" s="24" t="s">
        <v>91</v>
      </c>
      <c r="CH186" s="24"/>
      <c r="CI186" s="24">
        <v>17428.5</v>
      </c>
      <c r="CJ186" s="76">
        <f t="shared" si="110"/>
        <v>17428.5</v>
      </c>
      <c r="CK186" s="24"/>
      <c r="CL186" s="41">
        <f t="shared" si="111"/>
        <v>20100.009999999998</v>
      </c>
      <c r="CM186" s="50"/>
      <c r="CN186" s="51"/>
      <c r="CO186" s="52"/>
      <c r="CP186" s="52"/>
    </row>
    <row r="187" spans="1:94" s="47" customFormat="1" ht="280.5" hidden="1" customHeight="1" x14ac:dyDescent="0.85">
      <c r="A187" s="48">
        <f>A185+1</f>
        <v>18</v>
      </c>
      <c r="B187" s="48">
        <f t="shared" si="115"/>
        <v>158</v>
      </c>
      <c r="C187" s="115" t="s">
        <v>108</v>
      </c>
      <c r="D187" s="60">
        <v>0</v>
      </c>
      <c r="E187" s="58">
        <v>0</v>
      </c>
      <c r="F187" s="58">
        <v>0</v>
      </c>
      <c r="G187" s="58">
        <v>0</v>
      </c>
      <c r="H187" s="58">
        <v>0</v>
      </c>
      <c r="I187" s="58">
        <v>0</v>
      </c>
      <c r="J187" s="58">
        <v>0</v>
      </c>
      <c r="K187" s="58">
        <v>0</v>
      </c>
      <c r="L187" s="58">
        <v>0</v>
      </c>
      <c r="M187" s="58">
        <v>0</v>
      </c>
      <c r="N187" s="58">
        <v>0</v>
      </c>
      <c r="O187" s="58">
        <v>0</v>
      </c>
      <c r="P187" s="58">
        <v>0</v>
      </c>
      <c r="Q187" s="58">
        <v>0</v>
      </c>
      <c r="R187" s="58">
        <v>0</v>
      </c>
      <c r="S187" s="58">
        <v>0</v>
      </c>
      <c r="T187" s="58">
        <v>0</v>
      </c>
      <c r="U187" s="58">
        <v>0</v>
      </c>
      <c r="V187" s="58">
        <v>0</v>
      </c>
      <c r="W187" s="58">
        <v>0</v>
      </c>
      <c r="X187" s="58">
        <v>0</v>
      </c>
      <c r="Y187" s="58">
        <v>0</v>
      </c>
      <c r="Z187" s="58">
        <v>0</v>
      </c>
      <c r="AA187" s="58">
        <v>0</v>
      </c>
      <c r="AB187" s="58">
        <v>0</v>
      </c>
      <c r="AC187" s="58">
        <v>0</v>
      </c>
      <c r="AD187" s="58">
        <v>0</v>
      </c>
      <c r="AE187" s="58">
        <v>0</v>
      </c>
      <c r="AF187" s="58">
        <v>0</v>
      </c>
      <c r="AG187" s="58">
        <v>0</v>
      </c>
      <c r="AH187" s="58">
        <v>0</v>
      </c>
      <c r="AI187" s="58">
        <v>0</v>
      </c>
      <c r="AJ187" s="58">
        <v>0</v>
      </c>
      <c r="AK187" s="58">
        <v>0</v>
      </c>
      <c r="AL187" s="58">
        <v>0</v>
      </c>
      <c r="AM187" s="58">
        <v>0</v>
      </c>
      <c r="AN187" s="57">
        <v>0</v>
      </c>
      <c r="AO187" s="58">
        <v>0</v>
      </c>
      <c r="AP187" s="58">
        <v>0</v>
      </c>
      <c r="AQ187" s="58">
        <v>0</v>
      </c>
      <c r="AR187" s="58">
        <v>0</v>
      </c>
      <c r="AS187" s="58">
        <v>0</v>
      </c>
      <c r="AT187" s="57">
        <v>0</v>
      </c>
      <c r="AU187" s="58">
        <v>0</v>
      </c>
      <c r="AV187" s="121">
        <v>0</v>
      </c>
      <c r="AW187" s="58">
        <f t="shared" si="116"/>
        <v>0</v>
      </c>
      <c r="AX187" s="58">
        <v>2544</v>
      </c>
      <c r="AY187" s="58">
        <v>0</v>
      </c>
      <c r="AZ187" s="57">
        <v>132</v>
      </c>
      <c r="BA187" s="58">
        <v>0</v>
      </c>
      <c r="BB187" s="58">
        <v>0</v>
      </c>
      <c r="BC187" s="58">
        <v>0</v>
      </c>
      <c r="BD187" s="58">
        <v>0</v>
      </c>
      <c r="BE187" s="58">
        <v>0</v>
      </c>
      <c r="BF187" s="57">
        <v>0</v>
      </c>
      <c r="BG187" s="58">
        <v>0</v>
      </c>
      <c r="BH187" s="58">
        <v>0</v>
      </c>
      <c r="BI187" s="58">
        <v>0</v>
      </c>
      <c r="BJ187" s="58">
        <v>0</v>
      </c>
      <c r="BK187" s="58">
        <v>0</v>
      </c>
      <c r="BL187" s="57">
        <v>0</v>
      </c>
      <c r="BM187" s="58">
        <v>0</v>
      </c>
      <c r="BN187" s="30">
        <f>BM187-BL187</f>
        <v>0</v>
      </c>
      <c r="BO187" s="60">
        <f>1398.21+73.59</f>
        <v>1471.8</v>
      </c>
      <c r="BP187" s="60">
        <f t="shared" si="112"/>
        <v>0</v>
      </c>
      <c r="BQ187" s="68">
        <v>1696</v>
      </c>
      <c r="BR187" s="68">
        <v>0</v>
      </c>
      <c r="BS187" s="57">
        <v>88</v>
      </c>
      <c r="BT187" s="58">
        <v>0</v>
      </c>
      <c r="BU187" s="24">
        <f t="shared" si="103"/>
        <v>4240</v>
      </c>
      <c r="BV187" s="24">
        <f t="shared" si="104"/>
        <v>0</v>
      </c>
      <c r="BW187" s="24">
        <f t="shared" si="105"/>
        <v>220</v>
      </c>
      <c r="BX187" s="32">
        <f t="shared" si="106"/>
        <v>0</v>
      </c>
      <c r="BY187" s="24">
        <f t="shared" si="107"/>
        <v>1471.8</v>
      </c>
      <c r="BZ187" s="24">
        <f t="shared" si="113"/>
        <v>0</v>
      </c>
      <c r="CA187" s="24">
        <f t="shared" si="108"/>
        <v>0</v>
      </c>
      <c r="CB187" s="24">
        <f t="shared" si="97"/>
        <v>0</v>
      </c>
      <c r="CC187" s="24"/>
      <c r="CD187" s="24">
        <f t="shared" si="114"/>
        <v>1471.8</v>
      </c>
      <c r="CE187" s="33">
        <f t="shared" si="109"/>
        <v>0</v>
      </c>
      <c r="CF187" s="24">
        <v>0</v>
      </c>
      <c r="CG187" s="24" t="s">
        <v>91</v>
      </c>
      <c r="CH187" s="24"/>
      <c r="CI187" s="24">
        <v>2988.2</v>
      </c>
      <c r="CJ187" s="76">
        <f>BV187+CF187+CI187</f>
        <v>2988.2</v>
      </c>
      <c r="CK187" s="77"/>
      <c r="CL187" s="41">
        <f t="shared" si="111"/>
        <v>4460</v>
      </c>
      <c r="CM187" s="44"/>
      <c r="CN187" s="45"/>
      <c r="CO187" s="46"/>
      <c r="CP187" s="46"/>
    </row>
    <row r="188" spans="1:94" ht="280.5" hidden="1" customHeight="1" x14ac:dyDescent="0.85">
      <c r="A188" s="54">
        <f>A187+1</f>
        <v>19</v>
      </c>
      <c r="B188" s="48">
        <f t="shared" si="115"/>
        <v>159</v>
      </c>
      <c r="C188" s="115" t="s">
        <v>98</v>
      </c>
      <c r="D188" s="60">
        <v>0</v>
      </c>
      <c r="E188" s="60">
        <v>0</v>
      </c>
      <c r="F188" s="58">
        <v>0</v>
      </c>
      <c r="G188" s="58">
        <v>0</v>
      </c>
      <c r="H188" s="60">
        <v>0</v>
      </c>
      <c r="I188" s="60">
        <v>0</v>
      </c>
      <c r="J188" s="60">
        <v>0</v>
      </c>
      <c r="K188" s="60">
        <v>0</v>
      </c>
      <c r="L188" s="60">
        <v>0</v>
      </c>
      <c r="M188" s="60">
        <v>0</v>
      </c>
      <c r="N188" s="60">
        <v>0</v>
      </c>
      <c r="O188" s="60">
        <v>0</v>
      </c>
      <c r="P188" s="60">
        <v>0</v>
      </c>
      <c r="Q188" s="60">
        <v>0</v>
      </c>
      <c r="R188" s="60">
        <v>0</v>
      </c>
      <c r="S188" s="60">
        <v>0</v>
      </c>
      <c r="T188" s="60">
        <v>0</v>
      </c>
      <c r="U188" s="60">
        <v>0</v>
      </c>
      <c r="V188" s="60">
        <v>0</v>
      </c>
      <c r="W188" s="60">
        <v>0</v>
      </c>
      <c r="X188" s="60">
        <v>0</v>
      </c>
      <c r="Y188" s="60">
        <v>0</v>
      </c>
      <c r="Z188" s="60">
        <v>0</v>
      </c>
      <c r="AA188" s="60">
        <v>0</v>
      </c>
      <c r="AB188" s="60">
        <v>0</v>
      </c>
      <c r="AC188" s="60">
        <v>0</v>
      </c>
      <c r="AD188" s="60">
        <v>0</v>
      </c>
      <c r="AE188" s="60">
        <v>0</v>
      </c>
      <c r="AF188" s="60">
        <v>0</v>
      </c>
      <c r="AG188" s="60">
        <v>0</v>
      </c>
      <c r="AH188" s="60">
        <v>0</v>
      </c>
      <c r="AI188" s="60">
        <v>0</v>
      </c>
      <c r="AJ188" s="60">
        <v>0</v>
      </c>
      <c r="AK188" s="60">
        <v>0</v>
      </c>
      <c r="AL188" s="60">
        <v>0</v>
      </c>
      <c r="AM188" s="60">
        <v>0</v>
      </c>
      <c r="AN188" s="60">
        <v>0</v>
      </c>
      <c r="AO188" s="60">
        <v>0</v>
      </c>
      <c r="AP188" s="60">
        <v>0</v>
      </c>
      <c r="AQ188" s="60">
        <v>0</v>
      </c>
      <c r="AR188" s="60">
        <v>0</v>
      </c>
      <c r="AS188" s="60">
        <v>0</v>
      </c>
      <c r="AT188" s="60">
        <v>0</v>
      </c>
      <c r="AU188" s="60">
        <v>0</v>
      </c>
      <c r="AV188" s="121">
        <v>0</v>
      </c>
      <c r="AW188" s="60">
        <f t="shared" si="116"/>
        <v>0</v>
      </c>
      <c r="AX188" s="60">
        <v>687.42</v>
      </c>
      <c r="AY188" s="60">
        <v>0</v>
      </c>
      <c r="AZ188" s="60">
        <v>36.18</v>
      </c>
      <c r="BA188" s="60">
        <v>0</v>
      </c>
      <c r="BB188" s="60">
        <v>0</v>
      </c>
      <c r="BC188" s="60">
        <v>0</v>
      </c>
      <c r="BD188" s="60">
        <v>0</v>
      </c>
      <c r="BE188" s="60">
        <v>0</v>
      </c>
      <c r="BF188" s="60">
        <v>0</v>
      </c>
      <c r="BG188" s="60">
        <v>0</v>
      </c>
      <c r="BH188" s="60">
        <v>0</v>
      </c>
      <c r="BI188" s="60">
        <v>0</v>
      </c>
      <c r="BJ188" s="60">
        <v>0</v>
      </c>
      <c r="BK188" s="60">
        <v>0</v>
      </c>
      <c r="BL188" s="60">
        <v>0</v>
      </c>
      <c r="BM188" s="60">
        <v>0</v>
      </c>
      <c r="BN188" s="24">
        <f>BM188-BL188</f>
        <v>0</v>
      </c>
      <c r="BO188" s="60">
        <f>1145.7+60.3</f>
        <v>1206</v>
      </c>
      <c r="BP188" s="60"/>
      <c r="BQ188" s="60">
        <v>458.28</v>
      </c>
      <c r="BR188" s="60"/>
      <c r="BS188" s="60">
        <v>24.12</v>
      </c>
      <c r="BT188" s="60">
        <v>0</v>
      </c>
      <c r="BU188" s="24">
        <f t="shared" si="103"/>
        <v>1145.6999999999998</v>
      </c>
      <c r="BV188" s="24">
        <f t="shared" si="104"/>
        <v>0</v>
      </c>
      <c r="BW188" s="24">
        <f t="shared" si="105"/>
        <v>60.3</v>
      </c>
      <c r="BX188" s="24">
        <f t="shared" si="106"/>
        <v>0</v>
      </c>
      <c r="BY188" s="24">
        <f t="shared" si="107"/>
        <v>1206</v>
      </c>
      <c r="BZ188" s="24">
        <f t="shared" si="113"/>
        <v>0</v>
      </c>
      <c r="CA188" s="24">
        <f t="shared" si="108"/>
        <v>0</v>
      </c>
      <c r="CB188" s="24">
        <f t="shared" si="97"/>
        <v>0</v>
      </c>
      <c r="CC188" s="24"/>
      <c r="CD188" s="24">
        <f t="shared" si="114"/>
        <v>1206</v>
      </c>
      <c r="CE188" s="24">
        <f t="shared" si="109"/>
        <v>0</v>
      </c>
      <c r="CF188" s="24">
        <v>0</v>
      </c>
      <c r="CG188" s="24" t="s">
        <v>91</v>
      </c>
      <c r="CH188" s="24"/>
      <c r="CI188" s="24">
        <v>694</v>
      </c>
      <c r="CJ188" s="76">
        <f>BV188+CF188+CI188</f>
        <v>694</v>
      </c>
      <c r="CK188" s="76"/>
      <c r="CL188" s="24">
        <f t="shared" si="111"/>
        <v>1900</v>
      </c>
      <c r="CM188" s="9"/>
      <c r="CN188" s="10">
        <v>0</v>
      </c>
      <c r="CO188" s="11"/>
      <c r="CP188" s="11"/>
    </row>
    <row r="189" spans="1:94" s="52" customFormat="1" ht="280.5" hidden="1" customHeight="1" x14ac:dyDescent="0.85">
      <c r="A189" s="56"/>
      <c r="B189" s="54">
        <f t="shared" si="115"/>
        <v>160</v>
      </c>
      <c r="C189" s="117" t="s">
        <v>99</v>
      </c>
      <c r="D189" s="60">
        <v>0</v>
      </c>
      <c r="E189" s="60">
        <v>0</v>
      </c>
      <c r="F189" s="58">
        <v>0</v>
      </c>
      <c r="G189" s="58">
        <v>0</v>
      </c>
      <c r="H189" s="60">
        <v>0</v>
      </c>
      <c r="I189" s="60">
        <v>0</v>
      </c>
      <c r="J189" s="60">
        <v>0</v>
      </c>
      <c r="K189" s="60">
        <v>0</v>
      </c>
      <c r="L189" s="60">
        <v>0</v>
      </c>
      <c r="M189" s="60">
        <v>0</v>
      </c>
      <c r="N189" s="60">
        <v>0</v>
      </c>
      <c r="O189" s="60">
        <v>0</v>
      </c>
      <c r="P189" s="60">
        <v>0</v>
      </c>
      <c r="Q189" s="60">
        <v>0</v>
      </c>
      <c r="R189" s="60">
        <v>0</v>
      </c>
      <c r="S189" s="60">
        <v>0</v>
      </c>
      <c r="T189" s="60">
        <v>0</v>
      </c>
      <c r="U189" s="60">
        <v>0</v>
      </c>
      <c r="V189" s="60">
        <v>0</v>
      </c>
      <c r="W189" s="60">
        <v>0</v>
      </c>
      <c r="X189" s="60">
        <v>0</v>
      </c>
      <c r="Y189" s="60">
        <v>0</v>
      </c>
      <c r="Z189" s="60">
        <v>0</v>
      </c>
      <c r="AA189" s="60">
        <v>0</v>
      </c>
      <c r="AB189" s="60">
        <v>0</v>
      </c>
      <c r="AC189" s="60">
        <v>0</v>
      </c>
      <c r="AD189" s="60">
        <v>0</v>
      </c>
      <c r="AE189" s="60">
        <v>0</v>
      </c>
      <c r="AF189" s="60">
        <v>0</v>
      </c>
      <c r="AG189" s="60">
        <v>0</v>
      </c>
      <c r="AH189" s="60">
        <v>0</v>
      </c>
      <c r="AI189" s="60">
        <v>0</v>
      </c>
      <c r="AJ189" s="60">
        <v>0</v>
      </c>
      <c r="AK189" s="60">
        <v>0</v>
      </c>
      <c r="AL189" s="60">
        <v>0</v>
      </c>
      <c r="AM189" s="60">
        <v>0</v>
      </c>
      <c r="AN189" s="60">
        <v>0</v>
      </c>
      <c r="AO189" s="60">
        <v>0</v>
      </c>
      <c r="AP189" s="60">
        <v>0</v>
      </c>
      <c r="AQ189" s="60">
        <v>0</v>
      </c>
      <c r="AR189" s="60">
        <v>0</v>
      </c>
      <c r="AS189" s="60">
        <v>0</v>
      </c>
      <c r="AT189" s="60">
        <v>0</v>
      </c>
      <c r="AU189" s="60">
        <v>0</v>
      </c>
      <c r="AV189" s="121">
        <v>0</v>
      </c>
      <c r="AW189" s="60">
        <f t="shared" si="116"/>
        <v>0</v>
      </c>
      <c r="AX189" s="60">
        <v>847.19</v>
      </c>
      <c r="AY189" s="60">
        <v>0</v>
      </c>
      <c r="AZ189" s="60">
        <v>44.59</v>
      </c>
      <c r="BA189" s="60">
        <v>0</v>
      </c>
      <c r="BB189" s="60">
        <v>0</v>
      </c>
      <c r="BC189" s="60">
        <v>0</v>
      </c>
      <c r="BD189" s="60">
        <v>0</v>
      </c>
      <c r="BE189" s="60">
        <v>0</v>
      </c>
      <c r="BF189" s="60">
        <v>0</v>
      </c>
      <c r="BG189" s="60">
        <v>0</v>
      </c>
      <c r="BH189" s="60">
        <v>0</v>
      </c>
      <c r="BI189" s="60">
        <v>0</v>
      </c>
      <c r="BJ189" s="60">
        <v>0</v>
      </c>
      <c r="BK189" s="60">
        <v>0</v>
      </c>
      <c r="BL189" s="60">
        <v>0</v>
      </c>
      <c r="BM189" s="60">
        <v>0</v>
      </c>
      <c r="BN189" s="60"/>
      <c r="BO189" s="60">
        <f>1411.98+74.32</f>
        <v>1486.3</v>
      </c>
      <c r="BP189" s="60">
        <f>BR189+BT189</f>
        <v>0</v>
      </c>
      <c r="BQ189" s="60">
        <v>564.79</v>
      </c>
      <c r="BR189" s="60">
        <v>0</v>
      </c>
      <c r="BS189" s="60">
        <v>29.73</v>
      </c>
      <c r="BT189" s="60">
        <v>0</v>
      </c>
      <c r="BU189" s="60">
        <f t="shared" si="103"/>
        <v>1411.98</v>
      </c>
      <c r="BV189" s="60">
        <f t="shared" si="104"/>
        <v>0</v>
      </c>
      <c r="BW189" s="60">
        <f t="shared" si="105"/>
        <v>74.320000000000007</v>
      </c>
      <c r="BX189" s="57">
        <f t="shared" si="106"/>
        <v>0</v>
      </c>
      <c r="BY189" s="24">
        <f t="shared" si="107"/>
        <v>1486.3</v>
      </c>
      <c r="BZ189" s="24">
        <f t="shared" si="113"/>
        <v>0</v>
      </c>
      <c r="CA189" s="24">
        <f t="shared" si="108"/>
        <v>0</v>
      </c>
      <c r="CB189" s="24">
        <f t="shared" si="97"/>
        <v>0</v>
      </c>
      <c r="CC189" s="24"/>
      <c r="CD189" s="24">
        <f t="shared" si="114"/>
        <v>1486.3</v>
      </c>
      <c r="CE189" s="58">
        <f t="shared" si="109"/>
        <v>0</v>
      </c>
      <c r="CF189" s="24">
        <v>0</v>
      </c>
      <c r="CG189" s="24" t="s">
        <v>91</v>
      </c>
      <c r="CH189" s="24"/>
      <c r="CI189" s="24">
        <v>633.70000000000005</v>
      </c>
      <c r="CJ189" s="76">
        <f>BV189+CF189+CI189</f>
        <v>633.70000000000005</v>
      </c>
      <c r="CK189" s="60"/>
      <c r="CL189" s="41">
        <f t="shared" si="111"/>
        <v>2120</v>
      </c>
      <c r="CM189" s="50"/>
      <c r="CN189" s="51"/>
    </row>
    <row r="190" spans="1:94" s="53" customFormat="1" ht="280.5" customHeight="1" x14ac:dyDescent="0.85">
      <c r="A190" s="133"/>
      <c r="B190" s="4"/>
      <c r="C190" s="193" t="s">
        <v>114</v>
      </c>
      <c r="D190" s="25">
        <f>SUM(D191:D211)</f>
        <v>6726557.1599200005</v>
      </c>
      <c r="E190" s="25">
        <f t="shared" ref="E190:BP190" si="117">SUM(E191:E211)</f>
        <v>1072701.6299999999</v>
      </c>
      <c r="F190" s="25">
        <f t="shared" si="117"/>
        <v>0</v>
      </c>
      <c r="G190" s="25">
        <f t="shared" si="117"/>
        <v>0</v>
      </c>
      <c r="H190" s="133">
        <f t="shared" si="117"/>
        <v>0</v>
      </c>
      <c r="I190" s="133">
        <f t="shared" si="117"/>
        <v>0</v>
      </c>
      <c r="J190" s="133">
        <f t="shared" si="117"/>
        <v>0</v>
      </c>
      <c r="K190" s="133">
        <f t="shared" si="117"/>
        <v>0</v>
      </c>
      <c r="L190" s="25">
        <f t="shared" si="117"/>
        <v>1354545.67</v>
      </c>
      <c r="M190" s="25">
        <f t="shared" si="117"/>
        <v>1366862.6099999999</v>
      </c>
      <c r="N190" s="133">
        <f t="shared" si="117"/>
        <v>1557108.3489999999</v>
      </c>
      <c r="O190" s="133">
        <f t="shared" si="117"/>
        <v>0</v>
      </c>
      <c r="P190" s="133">
        <f t="shared" si="117"/>
        <v>81953.070999999996</v>
      </c>
      <c r="Q190" s="133">
        <f t="shared" si="117"/>
        <v>0</v>
      </c>
      <c r="R190" s="25">
        <f t="shared" si="117"/>
        <v>6348307.324</v>
      </c>
      <c r="S190" s="205">
        <f t="shared" si="117"/>
        <v>6736626.9239999996</v>
      </c>
      <c r="T190" s="133">
        <f t="shared" si="117"/>
        <v>3019090.8419999997</v>
      </c>
      <c r="U190" s="133">
        <f t="shared" si="117"/>
        <v>0</v>
      </c>
      <c r="V190" s="133">
        <f t="shared" si="117"/>
        <v>158899.51800000001</v>
      </c>
      <c r="W190" s="133">
        <f t="shared" si="117"/>
        <v>0</v>
      </c>
      <c r="X190" s="25">
        <f t="shared" si="117"/>
        <v>3812183.156</v>
      </c>
      <c r="Y190" s="25">
        <f t="shared" si="117"/>
        <v>0</v>
      </c>
      <c r="Z190" s="133">
        <f t="shared" si="117"/>
        <v>3110076.7879999997</v>
      </c>
      <c r="AA190" s="133">
        <f t="shared" si="117"/>
        <v>0</v>
      </c>
      <c r="AB190" s="133">
        <f t="shared" si="117"/>
        <v>163688.25200000001</v>
      </c>
      <c r="AC190" s="133">
        <f t="shared" si="117"/>
        <v>0</v>
      </c>
      <c r="AD190" s="25">
        <f t="shared" si="117"/>
        <v>4243709.6900000004</v>
      </c>
      <c r="AE190" s="25">
        <f t="shared" si="117"/>
        <v>0</v>
      </c>
      <c r="AF190" s="133">
        <f t="shared" si="117"/>
        <v>3776280.4570000004</v>
      </c>
      <c r="AG190" s="133">
        <f t="shared" si="117"/>
        <v>0</v>
      </c>
      <c r="AH190" s="133">
        <f t="shared" si="117"/>
        <v>198751.603</v>
      </c>
      <c r="AI190" s="133">
        <f t="shared" si="117"/>
        <v>0</v>
      </c>
      <c r="AJ190" s="25">
        <f t="shared" si="117"/>
        <v>4120423.98</v>
      </c>
      <c r="AK190" s="25">
        <f t="shared" si="117"/>
        <v>0</v>
      </c>
      <c r="AL190" s="133">
        <f t="shared" si="117"/>
        <v>3895632.6810000003</v>
      </c>
      <c r="AM190" s="133">
        <f t="shared" si="117"/>
        <v>0</v>
      </c>
      <c r="AN190" s="133">
        <f t="shared" si="117"/>
        <v>205033.29899999997</v>
      </c>
      <c r="AO190" s="133">
        <f t="shared" si="117"/>
        <v>0</v>
      </c>
      <c r="AP190" s="25">
        <f t="shared" si="117"/>
        <v>4235965.120000001</v>
      </c>
      <c r="AQ190" s="25">
        <f t="shared" si="117"/>
        <v>0</v>
      </c>
      <c r="AR190" s="133">
        <f t="shared" si="117"/>
        <v>4052666.8640000001</v>
      </c>
      <c r="AS190" s="133">
        <f t="shared" si="117"/>
        <v>0</v>
      </c>
      <c r="AT190" s="133">
        <f t="shared" si="117"/>
        <v>213298.25600000002</v>
      </c>
      <c r="AU190" s="133">
        <f t="shared" si="117"/>
        <v>0</v>
      </c>
      <c r="AV190" s="25">
        <f t="shared" si="117"/>
        <v>3931321.5400000005</v>
      </c>
      <c r="AW190" s="25">
        <f t="shared" si="117"/>
        <v>0</v>
      </c>
      <c r="AX190" s="133">
        <f t="shared" si="117"/>
        <v>3378700.4030000004</v>
      </c>
      <c r="AY190" s="133">
        <f t="shared" si="117"/>
        <v>0</v>
      </c>
      <c r="AZ190" s="133">
        <f t="shared" si="117"/>
        <v>177826.337</v>
      </c>
      <c r="BA190" s="133">
        <f t="shared" si="117"/>
        <v>0</v>
      </c>
      <c r="BB190" s="25">
        <f t="shared" si="117"/>
        <v>2346242.7400000002</v>
      </c>
      <c r="BC190" s="25">
        <f t="shared" si="117"/>
        <v>0</v>
      </c>
      <c r="BD190" s="133">
        <f t="shared" si="117"/>
        <v>3056312.3454999998</v>
      </c>
      <c r="BE190" s="133">
        <f t="shared" si="117"/>
        <v>0</v>
      </c>
      <c r="BF190" s="133">
        <f t="shared" si="117"/>
        <v>160858.54449999999</v>
      </c>
      <c r="BG190" s="133">
        <f t="shared" si="117"/>
        <v>0</v>
      </c>
      <c r="BH190" s="25">
        <f t="shared" si="117"/>
        <v>1140638.06</v>
      </c>
      <c r="BI190" s="25">
        <f t="shared" si="117"/>
        <v>0</v>
      </c>
      <c r="BJ190" s="133">
        <f t="shared" si="117"/>
        <v>2793691.2484999998</v>
      </c>
      <c r="BK190" s="133">
        <f t="shared" si="117"/>
        <v>0</v>
      </c>
      <c r="BL190" s="133">
        <f t="shared" si="117"/>
        <v>147036.38149999999</v>
      </c>
      <c r="BM190" s="133">
        <f t="shared" si="117"/>
        <v>0</v>
      </c>
      <c r="BN190" s="133">
        <f t="shared" si="117"/>
        <v>0</v>
      </c>
      <c r="BO190" s="25">
        <f t="shared" si="117"/>
        <v>1155303.72</v>
      </c>
      <c r="BP190" s="25">
        <f t="shared" si="117"/>
        <v>0</v>
      </c>
      <c r="BQ190" s="133">
        <f t="shared" ref="BQ190:CI190" si="118">SUM(BQ191:BQ211)</f>
        <v>2414648.9720000001</v>
      </c>
      <c r="BR190" s="133">
        <f t="shared" si="118"/>
        <v>0</v>
      </c>
      <c r="BS190" s="133">
        <f t="shared" si="118"/>
        <v>127086.788</v>
      </c>
      <c r="BT190" s="133">
        <f t="shared" si="118"/>
        <v>0</v>
      </c>
      <c r="BU190" s="133">
        <f t="shared" si="118"/>
        <v>31054208.950000003</v>
      </c>
      <c r="BV190" s="133">
        <f t="shared" si="118"/>
        <v>0</v>
      </c>
      <c r="BW190" s="133">
        <f t="shared" si="118"/>
        <v>1634432.05</v>
      </c>
      <c r="BX190" s="133">
        <f t="shared" si="118"/>
        <v>0</v>
      </c>
      <c r="BY190" s="25">
        <f t="shared" si="107"/>
        <v>32688640.999999996</v>
      </c>
      <c r="BZ190" s="170">
        <f>SUM(BZ191:BZ211)</f>
        <v>7702852.9939999999</v>
      </c>
      <c r="CA190" s="170">
        <f t="shared" si="108"/>
        <v>8103489.534</v>
      </c>
      <c r="CB190" s="170">
        <f>CA190/BZ190*100</f>
        <v>105.20114482662552</v>
      </c>
      <c r="CC190" s="170">
        <f>CA190/BY190*100</f>
        <v>24.789924836581616</v>
      </c>
      <c r="CD190" s="25">
        <f t="shared" si="118"/>
        <v>39415198.159920007</v>
      </c>
      <c r="CE190" s="25">
        <f t="shared" si="118"/>
        <v>9176191.1640000008</v>
      </c>
      <c r="CF190" s="25">
        <f t="shared" si="118"/>
        <v>0</v>
      </c>
      <c r="CG190" s="133">
        <f t="shared" si="118"/>
        <v>0</v>
      </c>
      <c r="CH190" s="133">
        <f t="shared" si="118"/>
        <v>2004890</v>
      </c>
      <c r="CI190" s="25">
        <f t="shared" si="118"/>
        <v>0</v>
      </c>
      <c r="CJ190" s="24">
        <f>SUM(CJ191:CJ211)</f>
        <v>0</v>
      </c>
      <c r="CK190" s="24">
        <f>SUM(CK191:CK211)</f>
        <v>0</v>
      </c>
      <c r="CL190" s="24">
        <f t="shared" si="111"/>
        <v>32688640.999999996</v>
      </c>
      <c r="CM190" s="19" t="s">
        <v>93</v>
      </c>
      <c r="CN190" s="51"/>
      <c r="CO190" s="52"/>
      <c r="CP190" s="52"/>
    </row>
    <row r="191" spans="1:94" ht="280.5" customHeight="1" x14ac:dyDescent="0.85">
      <c r="A191" s="48"/>
      <c r="B191" s="54">
        <f>B189+1</f>
        <v>161</v>
      </c>
      <c r="C191" s="115" t="s">
        <v>115</v>
      </c>
      <c r="D191" s="87">
        <v>0</v>
      </c>
      <c r="E191" s="87">
        <v>0</v>
      </c>
      <c r="F191" s="131">
        <v>0</v>
      </c>
      <c r="G191" s="131">
        <v>0</v>
      </c>
      <c r="H191" s="87">
        <v>0</v>
      </c>
      <c r="I191" s="87">
        <v>0</v>
      </c>
      <c r="J191" s="87">
        <v>0</v>
      </c>
      <c r="K191" s="87">
        <v>0</v>
      </c>
      <c r="L191" s="62">
        <v>0</v>
      </c>
      <c r="M191" s="62"/>
      <c r="N191" s="87">
        <v>293522.4975</v>
      </c>
      <c r="O191" s="62"/>
      <c r="P191" s="62">
        <v>15448.5525</v>
      </c>
      <c r="Q191" s="62"/>
      <c r="R191" s="62">
        <v>656087.19999999995</v>
      </c>
      <c r="S191" s="62">
        <v>615688.51</v>
      </c>
      <c r="T191" s="87">
        <v>300282.84000000003</v>
      </c>
      <c r="U191" s="62"/>
      <c r="V191" s="62">
        <v>15804.36</v>
      </c>
      <c r="W191" s="62"/>
      <c r="X191" s="62">
        <v>166951.97</v>
      </c>
      <c r="Y191" s="62"/>
      <c r="Z191" s="62">
        <v>158604.37150000001</v>
      </c>
      <c r="AA191" s="62"/>
      <c r="AB191" s="62">
        <v>8347.5985000000001</v>
      </c>
      <c r="AC191" s="62"/>
      <c r="AD191" s="62">
        <v>266165.43</v>
      </c>
      <c r="AE191" s="62"/>
      <c r="AF191" s="62">
        <v>252857.15849999999</v>
      </c>
      <c r="AG191" s="62"/>
      <c r="AH191" s="62">
        <v>13308.271500000001</v>
      </c>
      <c r="AI191" s="62"/>
      <c r="AJ191" s="62">
        <v>375679.29</v>
      </c>
      <c r="AK191" s="62"/>
      <c r="AL191" s="62">
        <v>356895.32549999998</v>
      </c>
      <c r="AM191" s="62"/>
      <c r="AN191" s="56">
        <v>18783.964499999998</v>
      </c>
      <c r="AO191" s="56"/>
      <c r="AP191" s="56">
        <v>479814.96</v>
      </c>
      <c r="AQ191" s="56"/>
      <c r="AR191" s="56">
        <v>455824.212</v>
      </c>
      <c r="AS191" s="56"/>
      <c r="AT191" s="56">
        <v>23990.748000000003</v>
      </c>
      <c r="AU191" s="56"/>
      <c r="AV191" s="56">
        <v>505502.41</v>
      </c>
      <c r="AW191" s="56"/>
      <c r="AX191" s="56">
        <v>480227.28949999996</v>
      </c>
      <c r="AY191" s="56"/>
      <c r="AZ191" s="61">
        <v>25275.120500000001</v>
      </c>
      <c r="BA191" s="56"/>
      <c r="BB191" s="56">
        <v>464807.53</v>
      </c>
      <c r="BC191" s="56"/>
      <c r="BD191" s="56">
        <v>441567.15350000001</v>
      </c>
      <c r="BE191" s="56"/>
      <c r="BF191" s="61">
        <v>23240.376500000002</v>
      </c>
      <c r="BG191" s="56"/>
      <c r="BH191" s="56">
        <v>318261.44</v>
      </c>
      <c r="BI191" s="56"/>
      <c r="BJ191" s="56">
        <v>302348.36800000002</v>
      </c>
      <c r="BK191" s="56"/>
      <c r="BL191" s="56">
        <v>15913.072</v>
      </c>
      <c r="BM191" s="56"/>
      <c r="BN191" s="56"/>
      <c r="BO191" s="56">
        <v>443390.77</v>
      </c>
      <c r="BP191" s="56"/>
      <c r="BQ191" s="56">
        <v>450698.73400000017</v>
      </c>
      <c r="BR191" s="56"/>
      <c r="BS191" s="61">
        <v>23720.986000000012</v>
      </c>
      <c r="BT191" s="56"/>
      <c r="BU191" s="60">
        <f t="shared" ref="BU191:BU211" si="119">H191+N191+T191+Z191+AF191+AL191+AR191+AX191+BD191+BJ191+BQ191</f>
        <v>3492827.95</v>
      </c>
      <c r="BV191" s="60">
        <f t="shared" ref="BV191:BV211" si="120">I191+O191+U191+AA191+AG191+AM191+AS191+AY191+BE191+BK191+BR191</f>
        <v>0</v>
      </c>
      <c r="BW191" s="60">
        <f t="shared" ref="BW191:BW211" si="121">J191+P191+V191+AB191+AH191+AN191+AT191+AZ191+BF191+BL191+BS191</f>
        <v>183833.05000000002</v>
      </c>
      <c r="BX191" s="57">
        <f t="shared" ref="BX191:BX211" si="122">K191+Q191+W191+AC191+AI191+AO191+AU191+BA191+BG191+BM191+BT191</f>
        <v>0</v>
      </c>
      <c r="BY191" s="24">
        <f t="shared" si="107"/>
        <v>3676661</v>
      </c>
      <c r="BZ191" s="24">
        <f>F191+L191+R191</f>
        <v>656087.19999999995</v>
      </c>
      <c r="CA191" s="24">
        <f t="shared" si="108"/>
        <v>615688.51</v>
      </c>
      <c r="CB191" s="24">
        <f>CA191/BZ191*100</f>
        <v>93.84248160915196</v>
      </c>
      <c r="CC191" s="60"/>
      <c r="CD191" s="60">
        <f t="shared" ref="CD191:CD211" si="123">D191+BY191</f>
        <v>3676661</v>
      </c>
      <c r="CE191" s="58">
        <f t="shared" ref="CE191:CE211" si="124">E191+CA191</f>
        <v>615688.51</v>
      </c>
      <c r="CF191" s="59"/>
      <c r="CG191" s="4"/>
      <c r="CH191" s="67"/>
      <c r="CI191" s="4"/>
      <c r="CJ191" s="4"/>
      <c r="CK191" s="79"/>
      <c r="CL191" s="86">
        <f t="shared" ref="CL191:CL211" si="125">BY191+CF191+CI191</f>
        <v>3676661</v>
      </c>
      <c r="CM191" s="9"/>
      <c r="CN191" s="10"/>
      <c r="CO191" s="11"/>
      <c r="CP191" s="11"/>
    </row>
    <row r="192" spans="1:94" ht="280.5" customHeight="1" x14ac:dyDescent="0.85">
      <c r="A192" s="48"/>
      <c r="B192" s="54">
        <f>B191+1</f>
        <v>162</v>
      </c>
      <c r="C192" s="115" t="s">
        <v>116</v>
      </c>
      <c r="D192" s="87">
        <v>519263.43331000005</v>
      </c>
      <c r="E192" s="56"/>
      <c r="F192" s="131">
        <v>0</v>
      </c>
      <c r="G192" s="131">
        <v>0</v>
      </c>
      <c r="H192" s="87">
        <v>0</v>
      </c>
      <c r="I192" s="87">
        <v>0</v>
      </c>
      <c r="J192" s="87">
        <v>0</v>
      </c>
      <c r="K192" s="87">
        <v>0</v>
      </c>
      <c r="L192" s="56">
        <v>0</v>
      </c>
      <c r="M192" s="56"/>
      <c r="N192" s="87">
        <v>19000</v>
      </c>
      <c r="O192" s="56"/>
      <c r="P192" s="56">
        <v>1000</v>
      </c>
      <c r="Q192" s="56"/>
      <c r="R192" s="56">
        <v>0</v>
      </c>
      <c r="S192" s="56"/>
      <c r="T192" s="87">
        <v>144440.71699999998</v>
      </c>
      <c r="U192" s="56"/>
      <c r="V192" s="56">
        <v>7602.143</v>
      </c>
      <c r="W192" s="56"/>
      <c r="X192" s="56">
        <f>152042.86+152042.86</f>
        <v>304085.71999999997</v>
      </c>
      <c r="Y192" s="56"/>
      <c r="Z192" s="56">
        <v>144440.71699999998</v>
      </c>
      <c r="AA192" s="56"/>
      <c r="AB192" s="56">
        <v>7602.143</v>
      </c>
      <c r="AC192" s="56"/>
      <c r="AD192" s="56">
        <v>152042.85999999999</v>
      </c>
      <c r="AE192" s="56"/>
      <c r="AF192" s="56">
        <v>144440.71699999998</v>
      </c>
      <c r="AG192" s="56"/>
      <c r="AH192" s="56">
        <v>7602.143</v>
      </c>
      <c r="AI192" s="56"/>
      <c r="AJ192" s="56">
        <v>212042.86</v>
      </c>
      <c r="AK192" s="56"/>
      <c r="AL192" s="56">
        <v>201440.71699999998</v>
      </c>
      <c r="AM192" s="56"/>
      <c r="AN192" s="56">
        <v>10602.143</v>
      </c>
      <c r="AO192" s="56"/>
      <c r="AP192" s="56">
        <v>212042.86</v>
      </c>
      <c r="AQ192" s="56"/>
      <c r="AR192" s="56">
        <v>201440.71699999998</v>
      </c>
      <c r="AS192" s="56"/>
      <c r="AT192" s="61">
        <v>10602.143</v>
      </c>
      <c r="AU192" s="56"/>
      <c r="AV192" s="56">
        <v>212042.86</v>
      </c>
      <c r="AW192" s="56"/>
      <c r="AX192" s="56">
        <v>201440.71699999998</v>
      </c>
      <c r="AY192" s="56"/>
      <c r="AZ192" s="61">
        <v>10602.143</v>
      </c>
      <c r="BA192" s="56"/>
      <c r="BB192" s="56">
        <v>37902.839999999997</v>
      </c>
      <c r="BC192" s="56"/>
      <c r="BD192" s="56">
        <v>17007.69800000008</v>
      </c>
      <c r="BE192" s="56"/>
      <c r="BF192" s="56">
        <v>895.14200000000426</v>
      </c>
      <c r="BG192" s="56"/>
      <c r="BH192" s="56">
        <v>0</v>
      </c>
      <c r="BI192" s="56"/>
      <c r="BJ192" s="56">
        <v>0</v>
      </c>
      <c r="BK192" s="56"/>
      <c r="BL192" s="56">
        <v>0</v>
      </c>
      <c r="BM192" s="56"/>
      <c r="BN192" s="56"/>
      <c r="BO192" s="56">
        <v>0</v>
      </c>
      <c r="BP192" s="56"/>
      <c r="BQ192" s="56">
        <v>0</v>
      </c>
      <c r="BR192" s="56"/>
      <c r="BS192" s="56">
        <v>0</v>
      </c>
      <c r="BT192" s="56"/>
      <c r="BU192" s="60">
        <f t="shared" si="119"/>
        <v>1073652</v>
      </c>
      <c r="BV192" s="60">
        <f t="shared" si="120"/>
        <v>0</v>
      </c>
      <c r="BW192" s="60">
        <f t="shared" si="121"/>
        <v>56508</v>
      </c>
      <c r="BX192" s="57">
        <f t="shared" si="122"/>
        <v>0</v>
      </c>
      <c r="BY192" s="24">
        <f t="shared" si="107"/>
        <v>1130160</v>
      </c>
      <c r="BZ192" s="24">
        <f t="shared" ref="BZ192:BZ211" si="126">F192+L192+R192</f>
        <v>0</v>
      </c>
      <c r="CA192" s="24">
        <f t="shared" si="108"/>
        <v>0</v>
      </c>
      <c r="CB192" s="24">
        <f t="shared" si="97"/>
        <v>0</v>
      </c>
      <c r="CC192" s="60"/>
      <c r="CD192" s="60">
        <f t="shared" si="123"/>
        <v>1649423.43331</v>
      </c>
      <c r="CE192" s="58">
        <f t="shared" si="124"/>
        <v>0</v>
      </c>
      <c r="CF192" s="59"/>
      <c r="CG192" s="12"/>
      <c r="CH192" s="67"/>
      <c r="CI192" s="4"/>
      <c r="CJ192" s="4"/>
      <c r="CK192" s="79"/>
      <c r="CL192" s="86">
        <f t="shared" si="125"/>
        <v>1130160</v>
      </c>
      <c r="CM192" s="9"/>
      <c r="CN192" s="10"/>
      <c r="CO192" s="11"/>
      <c r="CP192" s="11"/>
    </row>
    <row r="193" spans="1:94" ht="280.5" customHeight="1" x14ac:dyDescent="0.85">
      <c r="A193" s="48"/>
      <c r="B193" s="54">
        <f>B192+1</f>
        <v>163</v>
      </c>
      <c r="C193" s="116" t="s">
        <v>117</v>
      </c>
      <c r="D193" s="87">
        <v>2347435.0421799999</v>
      </c>
      <c r="E193" s="56">
        <v>971616.77</v>
      </c>
      <c r="F193" s="131">
        <v>0</v>
      </c>
      <c r="G193" s="131">
        <v>0</v>
      </c>
      <c r="H193" s="87">
        <v>0</v>
      </c>
      <c r="I193" s="87">
        <v>0</v>
      </c>
      <c r="J193" s="87">
        <v>0</v>
      </c>
      <c r="K193" s="87">
        <v>0</v>
      </c>
      <c r="L193" s="56">
        <v>1000000</v>
      </c>
      <c r="M193" s="56">
        <v>1000000</v>
      </c>
      <c r="N193" s="87">
        <v>293165.29749999999</v>
      </c>
      <c r="O193" s="56"/>
      <c r="P193" s="56">
        <v>15429.752500000001</v>
      </c>
      <c r="Q193" s="56"/>
      <c r="R193" s="56">
        <v>5316000</v>
      </c>
      <c r="S193" s="56">
        <v>5857850.8600000003</v>
      </c>
      <c r="T193" s="87">
        <v>1631711.6495000001</v>
      </c>
      <c r="U193" s="56"/>
      <c r="V193" s="56">
        <v>85879.560500000007</v>
      </c>
      <c r="W193" s="56"/>
      <c r="X193" s="56">
        <v>1684580.78</v>
      </c>
      <c r="Y193" s="56"/>
      <c r="Z193" s="56">
        <v>1600351.7409999999</v>
      </c>
      <c r="AA193" s="56"/>
      <c r="AB193" s="56">
        <v>84229.039000000004</v>
      </c>
      <c r="AC193" s="56"/>
      <c r="AD193" s="56">
        <v>2309243.2400000002</v>
      </c>
      <c r="AE193" s="56"/>
      <c r="AF193" s="56">
        <v>2193781.0780000002</v>
      </c>
      <c r="AG193" s="56"/>
      <c r="AH193" s="56">
        <v>115462.16200000001</v>
      </c>
      <c r="AI193" s="56"/>
      <c r="AJ193" s="56">
        <v>2276109.4700000002</v>
      </c>
      <c r="AK193" s="56"/>
      <c r="AL193" s="56">
        <v>2162303.9965000004</v>
      </c>
      <c r="AM193" s="56"/>
      <c r="AN193" s="56">
        <v>113805.47350000002</v>
      </c>
      <c r="AO193" s="56"/>
      <c r="AP193" s="56">
        <v>2189542.83</v>
      </c>
      <c r="AQ193" s="56"/>
      <c r="AR193" s="56">
        <v>2080065.6885000002</v>
      </c>
      <c r="AS193" s="56"/>
      <c r="AT193" s="56">
        <v>109477.14150000001</v>
      </c>
      <c r="AU193" s="56"/>
      <c r="AV193" s="56">
        <v>2072454.6</v>
      </c>
      <c r="AW193" s="56"/>
      <c r="AX193" s="56">
        <v>1968831.87</v>
      </c>
      <c r="AY193" s="56"/>
      <c r="AZ193" s="56">
        <v>103622.73000000001</v>
      </c>
      <c r="BA193" s="56"/>
      <c r="BB193" s="56">
        <v>1109649.08</v>
      </c>
      <c r="BC193" s="56"/>
      <c r="BD193" s="56">
        <v>1872048.3684999999</v>
      </c>
      <c r="BE193" s="56"/>
      <c r="BF193" s="61">
        <v>98528.861499999999</v>
      </c>
      <c r="BG193" s="56"/>
      <c r="BH193" s="56">
        <v>0</v>
      </c>
      <c r="BI193" s="56"/>
      <c r="BJ193" s="56">
        <v>1823508.7549999999</v>
      </c>
      <c r="BK193" s="56"/>
      <c r="BL193" s="61">
        <v>95974.145000000004</v>
      </c>
      <c r="BM193" s="56"/>
      <c r="BN193" s="56"/>
      <c r="BO193" s="56">
        <v>0</v>
      </c>
      <c r="BP193" s="56"/>
      <c r="BQ193" s="56">
        <v>1433932.5554999996</v>
      </c>
      <c r="BR193" s="56"/>
      <c r="BS193" s="61">
        <v>75470.134499999971</v>
      </c>
      <c r="BT193" s="56"/>
      <c r="BU193" s="60">
        <f t="shared" si="119"/>
        <v>17059701.000000004</v>
      </c>
      <c r="BV193" s="60">
        <f t="shared" si="120"/>
        <v>0</v>
      </c>
      <c r="BW193" s="60">
        <f t="shared" si="121"/>
        <v>897879</v>
      </c>
      <c r="BX193" s="57">
        <f t="shared" si="122"/>
        <v>0</v>
      </c>
      <c r="BY193" s="24">
        <f t="shared" si="107"/>
        <v>17957580</v>
      </c>
      <c r="BZ193" s="24">
        <f t="shared" si="126"/>
        <v>6316000</v>
      </c>
      <c r="CA193" s="24">
        <f t="shared" si="108"/>
        <v>6857850.8600000003</v>
      </c>
      <c r="CB193" s="24">
        <f>CA193/BZ193*100</f>
        <v>108.57901931602281</v>
      </c>
      <c r="CC193" s="60"/>
      <c r="CD193" s="60">
        <f t="shared" si="123"/>
        <v>20305015.042180002</v>
      </c>
      <c r="CE193" s="58">
        <f t="shared" si="124"/>
        <v>7829467.6300000008</v>
      </c>
      <c r="CF193" s="59"/>
      <c r="CG193" s="12"/>
      <c r="CH193" s="67"/>
      <c r="CI193" s="4"/>
      <c r="CJ193" s="4"/>
      <c r="CK193" s="79"/>
      <c r="CL193" s="86">
        <f t="shared" si="125"/>
        <v>17957580</v>
      </c>
      <c r="CM193" s="9"/>
      <c r="CN193" s="10"/>
      <c r="CO193" s="11"/>
      <c r="CP193" s="11"/>
    </row>
    <row r="194" spans="1:94" ht="280.5" customHeight="1" x14ac:dyDescent="0.85">
      <c r="A194" s="48"/>
      <c r="B194" s="54">
        <f t="shared" ref="B194:B211" si="127">B193+1</f>
        <v>164</v>
      </c>
      <c r="C194" s="116" t="s">
        <v>44</v>
      </c>
      <c r="D194" s="87">
        <v>2422822.4191200002</v>
      </c>
      <c r="E194" s="63"/>
      <c r="F194" s="131">
        <v>0</v>
      </c>
      <c r="G194" s="131">
        <v>0</v>
      </c>
      <c r="H194" s="87">
        <v>0</v>
      </c>
      <c r="I194" s="87">
        <v>0</v>
      </c>
      <c r="J194" s="87">
        <v>0</v>
      </c>
      <c r="K194" s="87">
        <v>0</v>
      </c>
      <c r="L194" s="61">
        <v>0</v>
      </c>
      <c r="M194" s="61"/>
      <c r="N194" s="87">
        <v>0</v>
      </c>
      <c r="O194" s="61"/>
      <c r="P194" s="61">
        <v>0</v>
      </c>
      <c r="Q194" s="61"/>
      <c r="R194" s="61">
        <v>5293.1239999999998</v>
      </c>
      <c r="S194" s="61">
        <v>5293.1239999999998</v>
      </c>
      <c r="T194" s="87">
        <v>0</v>
      </c>
      <c r="U194" s="61"/>
      <c r="V194" s="61">
        <v>0</v>
      </c>
      <c r="W194" s="61"/>
      <c r="X194" s="61">
        <f>490000-5293.124</f>
        <v>484706.87599999999</v>
      </c>
      <c r="Y194" s="61"/>
      <c r="Z194" s="61">
        <v>465500</v>
      </c>
      <c r="AA194" s="61"/>
      <c r="AB194" s="61">
        <v>24500</v>
      </c>
      <c r="AC194" s="61"/>
      <c r="AD194" s="61">
        <v>490000</v>
      </c>
      <c r="AE194" s="61"/>
      <c r="AF194" s="61">
        <v>465500</v>
      </c>
      <c r="AG194" s="61"/>
      <c r="AH194" s="61">
        <v>24500</v>
      </c>
      <c r="AI194" s="61"/>
      <c r="AJ194" s="61">
        <v>490000</v>
      </c>
      <c r="AK194" s="61"/>
      <c r="AL194" s="61">
        <v>465500</v>
      </c>
      <c r="AM194" s="61"/>
      <c r="AN194" s="61">
        <v>24500</v>
      </c>
      <c r="AO194" s="61"/>
      <c r="AP194" s="61">
        <v>490000</v>
      </c>
      <c r="AQ194" s="61"/>
      <c r="AR194" s="61">
        <v>465500</v>
      </c>
      <c r="AS194" s="61"/>
      <c r="AT194" s="61">
        <v>24500</v>
      </c>
      <c r="AU194" s="56"/>
      <c r="AV194" s="56">
        <v>490000</v>
      </c>
      <c r="AW194" s="56"/>
      <c r="AX194" s="56">
        <v>465500</v>
      </c>
      <c r="AY194" s="56"/>
      <c r="AZ194" s="61">
        <v>24500</v>
      </c>
      <c r="BA194" s="56"/>
      <c r="BB194" s="56">
        <v>490000</v>
      </c>
      <c r="BC194" s="56"/>
      <c r="BD194" s="56">
        <v>465500</v>
      </c>
      <c r="BE194" s="56"/>
      <c r="BF194" s="61">
        <v>24500</v>
      </c>
      <c r="BG194" s="56"/>
      <c r="BH194" s="56">
        <v>475800</v>
      </c>
      <c r="BI194" s="56"/>
      <c r="BJ194" s="56">
        <v>452010</v>
      </c>
      <c r="BK194" s="56"/>
      <c r="BL194" s="61">
        <v>23790</v>
      </c>
      <c r="BM194" s="56"/>
      <c r="BN194" s="56"/>
      <c r="BO194" s="56">
        <v>0</v>
      </c>
      <c r="BP194" s="56"/>
      <c r="BQ194" s="56">
        <v>0</v>
      </c>
      <c r="BR194" s="56"/>
      <c r="BS194" s="61">
        <v>0</v>
      </c>
      <c r="BT194" s="56"/>
      <c r="BU194" s="60">
        <f t="shared" si="119"/>
        <v>3245010</v>
      </c>
      <c r="BV194" s="60">
        <f t="shared" si="120"/>
        <v>0</v>
      </c>
      <c r="BW194" s="60">
        <f t="shared" si="121"/>
        <v>170790</v>
      </c>
      <c r="BX194" s="57">
        <f t="shared" si="122"/>
        <v>0</v>
      </c>
      <c r="BY194" s="24">
        <f t="shared" si="107"/>
        <v>3415800</v>
      </c>
      <c r="BZ194" s="24">
        <f t="shared" si="126"/>
        <v>5293.1239999999998</v>
      </c>
      <c r="CA194" s="24">
        <f t="shared" si="108"/>
        <v>5293.1239999999998</v>
      </c>
      <c r="CB194" s="24">
        <f>CA194/BZ194*100</f>
        <v>100</v>
      </c>
      <c r="CC194" s="60"/>
      <c r="CD194" s="60">
        <f t="shared" si="123"/>
        <v>5838622.4191200007</v>
      </c>
      <c r="CE194" s="58">
        <f t="shared" si="124"/>
        <v>5293.1239999999998</v>
      </c>
      <c r="CF194" s="59"/>
      <c r="CG194" s="4"/>
      <c r="CH194" s="67">
        <v>1235800</v>
      </c>
      <c r="CI194" s="4"/>
      <c r="CJ194" s="4"/>
      <c r="CK194" s="79"/>
      <c r="CL194" s="86">
        <f t="shared" si="125"/>
        <v>3415800</v>
      </c>
      <c r="CM194" s="9"/>
      <c r="CN194" s="10"/>
      <c r="CO194" s="11"/>
      <c r="CP194" s="11"/>
    </row>
    <row r="195" spans="1:94" ht="280.5" customHeight="1" x14ac:dyDescent="0.85">
      <c r="A195" s="48"/>
      <c r="B195" s="54">
        <f t="shared" si="127"/>
        <v>165</v>
      </c>
      <c r="C195" s="115" t="s">
        <v>118</v>
      </c>
      <c r="D195" s="87">
        <v>565379.1</v>
      </c>
      <c r="E195" s="64"/>
      <c r="F195" s="131">
        <v>0</v>
      </c>
      <c r="G195" s="131">
        <v>0</v>
      </c>
      <c r="H195" s="87">
        <v>0</v>
      </c>
      <c r="I195" s="87">
        <v>0</v>
      </c>
      <c r="J195" s="87">
        <v>0</v>
      </c>
      <c r="K195" s="87">
        <v>0</v>
      </c>
      <c r="L195" s="62">
        <v>0</v>
      </c>
      <c r="M195" s="62"/>
      <c r="N195" s="87">
        <v>127673.6635</v>
      </c>
      <c r="O195" s="62"/>
      <c r="P195" s="62">
        <v>6719.6664999999994</v>
      </c>
      <c r="Q195" s="62"/>
      <c r="R195" s="62">
        <v>0</v>
      </c>
      <c r="S195" s="62"/>
      <c r="T195" s="87">
        <v>105892.02549999999</v>
      </c>
      <c r="U195" s="62"/>
      <c r="V195" s="62">
        <v>5573.2645000000002</v>
      </c>
      <c r="W195" s="62"/>
      <c r="X195" s="62">
        <f>111465.29+111465.29</f>
        <v>222930.58</v>
      </c>
      <c r="Y195" s="62"/>
      <c r="Z195" s="62">
        <v>105892.02549999999</v>
      </c>
      <c r="AA195" s="62"/>
      <c r="AB195" s="62">
        <v>5573.2645000000002</v>
      </c>
      <c r="AC195" s="62"/>
      <c r="AD195" s="62">
        <v>111465.29</v>
      </c>
      <c r="AE195" s="62"/>
      <c r="AF195" s="62">
        <v>105892.02549999999</v>
      </c>
      <c r="AG195" s="62"/>
      <c r="AH195" s="62">
        <v>5573.2645000000002</v>
      </c>
      <c r="AI195" s="62"/>
      <c r="AJ195" s="62">
        <v>121965.29</v>
      </c>
      <c r="AK195" s="62"/>
      <c r="AL195" s="62">
        <v>115867.02549999999</v>
      </c>
      <c r="AM195" s="62"/>
      <c r="AN195" s="62">
        <v>6098.2645000000002</v>
      </c>
      <c r="AO195" s="56"/>
      <c r="AP195" s="56">
        <v>118465.29</v>
      </c>
      <c r="AQ195" s="56"/>
      <c r="AR195" s="56">
        <v>112542.02549999999</v>
      </c>
      <c r="AS195" s="56"/>
      <c r="AT195" s="80">
        <v>5923.2645000000002</v>
      </c>
      <c r="AU195" s="56"/>
      <c r="AV195" s="56">
        <v>114965.29</v>
      </c>
      <c r="AW195" s="56"/>
      <c r="AX195" s="56">
        <v>109217.02549999999</v>
      </c>
      <c r="AY195" s="56"/>
      <c r="AZ195" s="80">
        <v>5748.2645000000002</v>
      </c>
      <c r="BA195" s="56"/>
      <c r="BB195" s="56">
        <v>118465.29</v>
      </c>
      <c r="BC195" s="56"/>
      <c r="BD195" s="56">
        <v>112542.02549999999</v>
      </c>
      <c r="BE195" s="56"/>
      <c r="BF195" s="61">
        <v>5923.2645000000002</v>
      </c>
      <c r="BG195" s="56"/>
      <c r="BH195" s="56">
        <v>196158.62</v>
      </c>
      <c r="BI195" s="56"/>
      <c r="BJ195" s="56">
        <v>58677.025500000003</v>
      </c>
      <c r="BK195" s="56"/>
      <c r="BL195" s="69">
        <v>3088.2645000000002</v>
      </c>
      <c r="BM195" s="56"/>
      <c r="BN195" s="56"/>
      <c r="BO195" s="56">
        <v>249584.34999999998</v>
      </c>
      <c r="BP195" s="56"/>
      <c r="BQ195" s="56">
        <v>237105.13249999998</v>
      </c>
      <c r="BR195" s="56"/>
      <c r="BS195" s="69">
        <v>12479.217499999999</v>
      </c>
      <c r="BT195" s="56"/>
      <c r="BU195" s="60">
        <f t="shared" si="119"/>
        <v>1191300</v>
      </c>
      <c r="BV195" s="60">
        <f t="shared" si="120"/>
        <v>0</v>
      </c>
      <c r="BW195" s="60">
        <f t="shared" si="121"/>
        <v>62699.999999999993</v>
      </c>
      <c r="BX195" s="57">
        <f t="shared" si="122"/>
        <v>0</v>
      </c>
      <c r="BY195" s="24">
        <f t="shared" si="107"/>
        <v>1254000</v>
      </c>
      <c r="BZ195" s="24">
        <f t="shared" si="126"/>
        <v>0</v>
      </c>
      <c r="CA195" s="24">
        <f t="shared" si="108"/>
        <v>0</v>
      </c>
      <c r="CB195" s="24">
        <f t="shared" si="97"/>
        <v>0</v>
      </c>
      <c r="CC195" s="60"/>
      <c r="CD195" s="60">
        <f t="shared" si="123"/>
        <v>1819379.1</v>
      </c>
      <c r="CE195" s="58">
        <f t="shared" si="124"/>
        <v>0</v>
      </c>
      <c r="CF195" s="59"/>
      <c r="CG195" s="4"/>
      <c r="CH195" s="67">
        <v>500000</v>
      </c>
      <c r="CI195" s="4"/>
      <c r="CJ195" s="4"/>
      <c r="CK195" s="79"/>
      <c r="CL195" s="86">
        <f t="shared" si="125"/>
        <v>1254000</v>
      </c>
      <c r="CM195" s="9"/>
      <c r="CN195" s="10"/>
      <c r="CO195" s="11"/>
      <c r="CP195" s="11"/>
    </row>
    <row r="196" spans="1:94" ht="280.5" customHeight="1" x14ac:dyDescent="0.85">
      <c r="A196" s="48"/>
      <c r="B196" s="54">
        <f t="shared" si="127"/>
        <v>166</v>
      </c>
      <c r="C196" s="112" t="s">
        <v>119</v>
      </c>
      <c r="D196" s="88">
        <v>730019.2037999999</v>
      </c>
      <c r="E196" s="64">
        <v>80173.84</v>
      </c>
      <c r="F196" s="131">
        <v>0</v>
      </c>
      <c r="G196" s="131">
        <v>0</v>
      </c>
      <c r="H196" s="87">
        <v>0</v>
      </c>
      <c r="I196" s="87">
        <v>0</v>
      </c>
      <c r="J196" s="87">
        <v>0</v>
      </c>
      <c r="K196" s="87">
        <v>0</v>
      </c>
      <c r="L196" s="62">
        <v>312000</v>
      </c>
      <c r="M196" s="62">
        <v>320695.36</v>
      </c>
      <c r="N196" s="87">
        <v>680954.68</v>
      </c>
      <c r="O196" s="62"/>
      <c r="P196" s="62">
        <v>35839.72</v>
      </c>
      <c r="Q196" s="62"/>
      <c r="R196" s="62">
        <v>176924.76</v>
      </c>
      <c r="S196" s="62">
        <v>185136.46</v>
      </c>
      <c r="T196" s="88">
        <v>478177.17050000001</v>
      </c>
      <c r="U196" s="62"/>
      <c r="V196" s="62">
        <v>25167.219500000003</v>
      </c>
      <c r="W196" s="62"/>
      <c r="X196" s="62">
        <v>671224.14</v>
      </c>
      <c r="Y196" s="62"/>
      <c r="Z196" s="62">
        <v>542662.93299999996</v>
      </c>
      <c r="AA196" s="62"/>
      <c r="AB196" s="62">
        <v>28561.207000000002</v>
      </c>
      <c r="AC196" s="62"/>
      <c r="AD196" s="62">
        <v>792776.27</v>
      </c>
      <c r="AE196" s="62"/>
      <c r="AF196" s="62">
        <v>538038.80799999996</v>
      </c>
      <c r="AG196" s="62"/>
      <c r="AH196" s="62">
        <v>28317.832000000002</v>
      </c>
      <c r="AI196" s="62"/>
      <c r="AJ196" s="62">
        <v>474892.47</v>
      </c>
      <c r="AK196" s="62"/>
      <c r="AL196" s="62">
        <v>451147.84649999999</v>
      </c>
      <c r="AM196" s="62"/>
      <c r="AN196" s="62">
        <v>23744.623500000002</v>
      </c>
      <c r="AO196" s="56"/>
      <c r="AP196" s="56">
        <v>618622.57999999996</v>
      </c>
      <c r="AQ196" s="56"/>
      <c r="AR196" s="56">
        <v>587691.451</v>
      </c>
      <c r="AS196" s="56"/>
      <c r="AT196" s="80">
        <v>30931.129000000001</v>
      </c>
      <c r="AU196" s="56"/>
      <c r="AV196" s="56">
        <v>408879.78</v>
      </c>
      <c r="AW196" s="56"/>
      <c r="AX196" s="56">
        <v>3881.1109999998939</v>
      </c>
      <c r="AY196" s="56"/>
      <c r="AZ196" s="80">
        <v>204.26899999999443</v>
      </c>
      <c r="BA196" s="56"/>
      <c r="BB196" s="56">
        <v>0</v>
      </c>
      <c r="BC196" s="56"/>
      <c r="BD196" s="56">
        <v>0</v>
      </c>
      <c r="BE196" s="56"/>
      <c r="BF196" s="61">
        <v>0</v>
      </c>
      <c r="BG196" s="56"/>
      <c r="BH196" s="56">
        <v>0</v>
      </c>
      <c r="BI196" s="56"/>
      <c r="BJ196" s="56">
        <v>0</v>
      </c>
      <c r="BK196" s="56"/>
      <c r="BL196" s="61">
        <v>0</v>
      </c>
      <c r="BM196" s="56"/>
      <c r="BN196" s="56"/>
      <c r="BO196" s="56">
        <v>0</v>
      </c>
      <c r="BP196" s="56"/>
      <c r="BQ196" s="56">
        <v>0</v>
      </c>
      <c r="BR196" s="56"/>
      <c r="BS196" s="61">
        <v>0</v>
      </c>
      <c r="BT196" s="56"/>
      <c r="BU196" s="60">
        <f t="shared" si="119"/>
        <v>3282554</v>
      </c>
      <c r="BV196" s="60">
        <f t="shared" si="120"/>
        <v>0</v>
      </c>
      <c r="BW196" s="60">
        <f t="shared" si="121"/>
        <v>172766.00000000003</v>
      </c>
      <c r="BX196" s="57">
        <f t="shared" si="122"/>
        <v>0</v>
      </c>
      <c r="BY196" s="24">
        <f t="shared" si="107"/>
        <v>3455320</v>
      </c>
      <c r="BZ196" s="24">
        <f t="shared" si="126"/>
        <v>488924.76</v>
      </c>
      <c r="CA196" s="24">
        <f t="shared" si="108"/>
        <v>505831.81999999995</v>
      </c>
      <c r="CB196" s="24">
        <f>CA196/BZ196*100</f>
        <v>103.45800854920908</v>
      </c>
      <c r="CC196" s="60"/>
      <c r="CD196" s="60">
        <f t="shared" si="123"/>
        <v>4185339.2037999998</v>
      </c>
      <c r="CE196" s="58">
        <f t="shared" si="124"/>
        <v>586005.65999999992</v>
      </c>
      <c r="CF196" s="59"/>
      <c r="CG196" s="4"/>
      <c r="CH196" s="67"/>
      <c r="CI196" s="4"/>
      <c r="CJ196" s="4"/>
      <c r="CK196" s="79"/>
      <c r="CL196" s="86">
        <f t="shared" si="125"/>
        <v>3455320</v>
      </c>
      <c r="CM196" s="9"/>
      <c r="CN196" s="10"/>
      <c r="CO196" s="11"/>
      <c r="CP196" s="11"/>
    </row>
    <row r="197" spans="1:94" ht="280.5" customHeight="1" x14ac:dyDescent="0.85">
      <c r="A197" s="48"/>
      <c r="B197" s="54">
        <f t="shared" si="127"/>
        <v>167</v>
      </c>
      <c r="C197" s="112" t="s">
        <v>120</v>
      </c>
      <c r="D197" s="89">
        <v>93771.481499999994</v>
      </c>
      <c r="E197" s="64">
        <v>13756.91</v>
      </c>
      <c r="F197" s="131">
        <v>0</v>
      </c>
      <c r="G197" s="131">
        <v>0</v>
      </c>
      <c r="H197" s="87">
        <v>0</v>
      </c>
      <c r="I197" s="87">
        <v>0</v>
      </c>
      <c r="J197" s="87">
        <v>0</v>
      </c>
      <c r="K197" s="87">
        <v>0</v>
      </c>
      <c r="L197" s="62">
        <v>35000</v>
      </c>
      <c r="M197" s="62">
        <v>38621.58</v>
      </c>
      <c r="N197" s="89">
        <v>37050</v>
      </c>
      <c r="O197" s="62"/>
      <c r="P197" s="62">
        <v>1950</v>
      </c>
      <c r="Q197" s="62"/>
      <c r="R197" s="62">
        <v>40000</v>
      </c>
      <c r="S197" s="62">
        <v>39334.26</v>
      </c>
      <c r="T197" s="89">
        <v>38000</v>
      </c>
      <c r="U197" s="62"/>
      <c r="V197" s="62">
        <v>2000</v>
      </c>
      <c r="W197" s="62"/>
      <c r="X197" s="62">
        <v>45000</v>
      </c>
      <c r="Y197" s="62"/>
      <c r="Z197" s="62">
        <v>42750</v>
      </c>
      <c r="AA197" s="62"/>
      <c r="AB197" s="62">
        <v>2250</v>
      </c>
      <c r="AC197" s="62"/>
      <c r="AD197" s="62">
        <v>47058.6</v>
      </c>
      <c r="AE197" s="62"/>
      <c r="AF197" s="62">
        <v>44705.67</v>
      </c>
      <c r="AG197" s="62"/>
      <c r="AH197" s="62">
        <v>2352.9299999999998</v>
      </c>
      <c r="AI197" s="62"/>
      <c r="AJ197" s="62">
        <v>47058.6</v>
      </c>
      <c r="AK197" s="62"/>
      <c r="AL197" s="62">
        <v>44705.67</v>
      </c>
      <c r="AM197" s="62"/>
      <c r="AN197" s="62">
        <v>2352.9299999999998</v>
      </c>
      <c r="AO197" s="56"/>
      <c r="AP197" s="56">
        <v>47058.6</v>
      </c>
      <c r="AQ197" s="56"/>
      <c r="AR197" s="56">
        <v>44705.67</v>
      </c>
      <c r="AS197" s="56"/>
      <c r="AT197" s="80">
        <v>2352.9299999999998</v>
      </c>
      <c r="AU197" s="56"/>
      <c r="AV197" s="56">
        <v>47058.6</v>
      </c>
      <c r="AW197" s="56"/>
      <c r="AX197" s="56">
        <v>44705.289999999994</v>
      </c>
      <c r="AY197" s="56"/>
      <c r="AZ197" s="61">
        <v>2352.91</v>
      </c>
      <c r="BA197" s="56"/>
      <c r="BB197" s="56">
        <v>45000</v>
      </c>
      <c r="BC197" s="56"/>
      <c r="BD197" s="56">
        <v>42750</v>
      </c>
      <c r="BE197" s="56"/>
      <c r="BF197" s="80">
        <v>2250</v>
      </c>
      <c r="BG197" s="56"/>
      <c r="BH197" s="56">
        <v>70000</v>
      </c>
      <c r="BI197" s="56"/>
      <c r="BJ197" s="56">
        <v>66500</v>
      </c>
      <c r="BK197" s="56"/>
      <c r="BL197" s="62">
        <v>3500</v>
      </c>
      <c r="BM197" s="56"/>
      <c r="BN197" s="56"/>
      <c r="BO197" s="56">
        <v>47351.6</v>
      </c>
      <c r="BP197" s="56"/>
      <c r="BQ197" s="56">
        <v>41184.400000000001</v>
      </c>
      <c r="BR197" s="56"/>
      <c r="BS197" s="61">
        <v>2167.6</v>
      </c>
      <c r="BT197" s="56"/>
      <c r="BU197" s="60">
        <f t="shared" si="119"/>
        <v>447056.69999999995</v>
      </c>
      <c r="BV197" s="60">
        <f t="shared" si="120"/>
        <v>0</v>
      </c>
      <c r="BW197" s="60">
        <f t="shared" si="121"/>
        <v>23529.3</v>
      </c>
      <c r="BX197" s="57">
        <f t="shared" si="122"/>
        <v>0</v>
      </c>
      <c r="BY197" s="24">
        <f t="shared" si="107"/>
        <v>470586</v>
      </c>
      <c r="BZ197" s="24">
        <f t="shared" si="126"/>
        <v>75000</v>
      </c>
      <c r="CA197" s="24">
        <f t="shared" si="108"/>
        <v>77955.839999999997</v>
      </c>
      <c r="CB197" s="24">
        <f>CA197/BZ197*100</f>
        <v>103.94112</v>
      </c>
      <c r="CC197" s="60"/>
      <c r="CD197" s="60">
        <f t="shared" si="123"/>
        <v>564357.48149999999</v>
      </c>
      <c r="CE197" s="58">
        <f t="shared" si="124"/>
        <v>91712.75</v>
      </c>
      <c r="CF197" s="59"/>
      <c r="CG197" s="4"/>
      <c r="CH197" s="67">
        <v>100000</v>
      </c>
      <c r="CI197" s="4"/>
      <c r="CJ197" s="4"/>
      <c r="CK197" s="79"/>
      <c r="CL197" s="86">
        <f t="shared" si="125"/>
        <v>470586</v>
      </c>
      <c r="CM197" s="9"/>
      <c r="CN197" s="10"/>
      <c r="CO197" s="11"/>
      <c r="CP197" s="11"/>
    </row>
    <row r="198" spans="1:94" ht="280.5" customHeight="1" x14ac:dyDescent="0.85">
      <c r="A198" s="48"/>
      <c r="B198" s="54">
        <f t="shared" si="127"/>
        <v>168</v>
      </c>
      <c r="C198" s="115" t="s">
        <v>121</v>
      </c>
      <c r="D198" s="89">
        <v>0</v>
      </c>
      <c r="E198" s="64"/>
      <c r="F198" s="131">
        <v>0</v>
      </c>
      <c r="G198" s="131">
        <v>0</v>
      </c>
      <c r="H198" s="87">
        <v>0</v>
      </c>
      <c r="I198" s="87">
        <v>0</v>
      </c>
      <c r="J198" s="87">
        <v>0</v>
      </c>
      <c r="K198" s="87">
        <v>0</v>
      </c>
      <c r="L198" s="64">
        <v>0</v>
      </c>
      <c r="M198" s="64"/>
      <c r="N198" s="89">
        <v>0</v>
      </c>
      <c r="O198" s="64"/>
      <c r="P198" s="64">
        <v>0</v>
      </c>
      <c r="Q198" s="64"/>
      <c r="R198" s="64">
        <v>0</v>
      </c>
      <c r="S198" s="64"/>
      <c r="T198" s="89">
        <v>12665.4</v>
      </c>
      <c r="U198" s="64"/>
      <c r="V198" s="64">
        <v>666.6</v>
      </c>
      <c r="W198" s="64"/>
      <c r="X198" s="64">
        <v>13332</v>
      </c>
      <c r="Y198" s="64"/>
      <c r="Z198" s="64">
        <v>0</v>
      </c>
      <c r="AA198" s="64"/>
      <c r="AB198" s="64">
        <v>0</v>
      </c>
      <c r="AC198" s="64"/>
      <c r="AD198" s="64">
        <v>0</v>
      </c>
      <c r="AE198" s="64"/>
      <c r="AF198" s="64">
        <v>0</v>
      </c>
      <c r="AG198" s="64"/>
      <c r="AH198" s="64">
        <v>0</v>
      </c>
      <c r="AI198" s="64"/>
      <c r="AJ198" s="64">
        <v>5000</v>
      </c>
      <c r="AK198" s="64"/>
      <c r="AL198" s="64">
        <v>4750</v>
      </c>
      <c r="AM198" s="64"/>
      <c r="AN198" s="64">
        <v>250</v>
      </c>
      <c r="AO198" s="64"/>
      <c r="AP198" s="64">
        <v>5000</v>
      </c>
      <c r="AQ198" s="64"/>
      <c r="AR198" s="64">
        <v>4750</v>
      </c>
      <c r="AS198" s="64"/>
      <c r="AT198" s="64">
        <v>250</v>
      </c>
      <c r="AU198" s="64"/>
      <c r="AV198" s="64">
        <v>5000</v>
      </c>
      <c r="AW198" s="64"/>
      <c r="AX198" s="64">
        <v>4750</v>
      </c>
      <c r="AY198" s="64"/>
      <c r="AZ198" s="64">
        <v>250</v>
      </c>
      <c r="BA198" s="64"/>
      <c r="BB198" s="64">
        <v>5000</v>
      </c>
      <c r="BC198" s="64"/>
      <c r="BD198" s="64">
        <v>4750</v>
      </c>
      <c r="BE198" s="64"/>
      <c r="BF198" s="64">
        <v>250</v>
      </c>
      <c r="BG198" s="64"/>
      <c r="BH198" s="64">
        <v>5000</v>
      </c>
      <c r="BI198" s="64"/>
      <c r="BJ198" s="64">
        <v>4750</v>
      </c>
      <c r="BK198" s="64"/>
      <c r="BL198" s="64">
        <v>250</v>
      </c>
      <c r="BM198" s="64"/>
      <c r="BN198" s="64"/>
      <c r="BO198" s="64">
        <v>6108</v>
      </c>
      <c r="BP198" s="64"/>
      <c r="BQ198" s="64">
        <v>5802.6</v>
      </c>
      <c r="BR198" s="64"/>
      <c r="BS198" s="64">
        <v>305.40000000000003</v>
      </c>
      <c r="BT198" s="64"/>
      <c r="BU198" s="60">
        <f t="shared" si="119"/>
        <v>42218</v>
      </c>
      <c r="BV198" s="60">
        <f t="shared" si="120"/>
        <v>0</v>
      </c>
      <c r="BW198" s="60">
        <f t="shared" si="121"/>
        <v>2222</v>
      </c>
      <c r="BX198" s="57">
        <f t="shared" si="122"/>
        <v>0</v>
      </c>
      <c r="BY198" s="24">
        <f t="shared" si="107"/>
        <v>44440</v>
      </c>
      <c r="BZ198" s="24">
        <f t="shared" si="126"/>
        <v>0</v>
      </c>
      <c r="CA198" s="24">
        <f t="shared" si="108"/>
        <v>0</v>
      </c>
      <c r="CB198" s="24">
        <f t="shared" si="97"/>
        <v>0</v>
      </c>
      <c r="CC198" s="60"/>
      <c r="CD198" s="60">
        <f t="shared" si="123"/>
        <v>44440</v>
      </c>
      <c r="CE198" s="58">
        <f t="shared" si="124"/>
        <v>0</v>
      </c>
      <c r="CF198" s="59"/>
      <c r="CG198" s="59"/>
      <c r="CH198" s="175">
        <v>22220</v>
      </c>
      <c r="CI198" s="59"/>
      <c r="CJ198" s="59"/>
      <c r="CK198" s="59"/>
      <c r="CL198" s="86">
        <f t="shared" si="125"/>
        <v>44440</v>
      </c>
      <c r="CM198" s="9"/>
      <c r="CN198" s="10"/>
      <c r="CO198" s="11"/>
      <c r="CP198" s="11"/>
    </row>
    <row r="199" spans="1:94" ht="280.5" customHeight="1" x14ac:dyDescent="0.85">
      <c r="A199" s="48"/>
      <c r="B199" s="54">
        <f t="shared" si="127"/>
        <v>169</v>
      </c>
      <c r="C199" s="115" t="s">
        <v>122</v>
      </c>
      <c r="D199" s="89">
        <v>0</v>
      </c>
      <c r="E199" s="65"/>
      <c r="F199" s="131">
        <v>0</v>
      </c>
      <c r="G199" s="131">
        <v>0</v>
      </c>
      <c r="H199" s="87">
        <v>0</v>
      </c>
      <c r="I199" s="87">
        <v>0</v>
      </c>
      <c r="J199" s="87">
        <v>0</v>
      </c>
      <c r="K199" s="87">
        <v>0</v>
      </c>
      <c r="L199" s="62">
        <v>0</v>
      </c>
      <c r="M199" s="62"/>
      <c r="N199" s="89">
        <v>0</v>
      </c>
      <c r="O199" s="62"/>
      <c r="P199" s="62">
        <v>0</v>
      </c>
      <c r="Q199" s="62"/>
      <c r="R199" s="62">
        <v>0</v>
      </c>
      <c r="S199" s="62"/>
      <c r="T199" s="89">
        <v>13090.05</v>
      </c>
      <c r="U199" s="62"/>
      <c r="V199" s="62">
        <v>688.95</v>
      </c>
      <c r="W199" s="62"/>
      <c r="X199" s="62">
        <v>13779</v>
      </c>
      <c r="Y199" s="62"/>
      <c r="Z199" s="62">
        <v>0</v>
      </c>
      <c r="AA199" s="62"/>
      <c r="AB199" s="62">
        <v>0</v>
      </c>
      <c r="AC199" s="62"/>
      <c r="AD199" s="62">
        <v>0</v>
      </c>
      <c r="AE199" s="62"/>
      <c r="AF199" s="62">
        <v>0</v>
      </c>
      <c r="AG199" s="62"/>
      <c r="AH199" s="62">
        <v>0</v>
      </c>
      <c r="AI199" s="62"/>
      <c r="AJ199" s="62">
        <v>5200</v>
      </c>
      <c r="AK199" s="62"/>
      <c r="AL199" s="62">
        <v>4940</v>
      </c>
      <c r="AM199" s="62"/>
      <c r="AN199" s="63">
        <v>260</v>
      </c>
      <c r="AO199" s="63"/>
      <c r="AP199" s="64">
        <v>5200</v>
      </c>
      <c r="AQ199" s="64"/>
      <c r="AR199" s="64">
        <v>4940</v>
      </c>
      <c r="AS199" s="64"/>
      <c r="AT199" s="62">
        <v>260</v>
      </c>
      <c r="AU199" s="56"/>
      <c r="AV199" s="56">
        <v>5200</v>
      </c>
      <c r="AW199" s="56"/>
      <c r="AX199" s="56">
        <v>4940</v>
      </c>
      <c r="AY199" s="56"/>
      <c r="AZ199" s="62">
        <v>260</v>
      </c>
      <c r="BA199" s="56"/>
      <c r="BB199" s="56">
        <v>5200</v>
      </c>
      <c r="BC199" s="56"/>
      <c r="BD199" s="56">
        <v>4940</v>
      </c>
      <c r="BE199" s="56"/>
      <c r="BF199" s="63">
        <v>260</v>
      </c>
      <c r="BG199" s="56"/>
      <c r="BH199" s="56">
        <v>5200</v>
      </c>
      <c r="BI199" s="56"/>
      <c r="BJ199" s="56">
        <v>4940</v>
      </c>
      <c r="BK199" s="56"/>
      <c r="BL199" s="62">
        <v>260</v>
      </c>
      <c r="BM199" s="56"/>
      <c r="BN199" s="56"/>
      <c r="BO199" s="56">
        <v>6151</v>
      </c>
      <c r="BP199" s="56"/>
      <c r="BQ199" s="56">
        <v>5843.45</v>
      </c>
      <c r="BR199" s="56"/>
      <c r="BS199" s="63">
        <v>307.55</v>
      </c>
      <c r="BT199" s="56"/>
      <c r="BU199" s="60">
        <f t="shared" si="119"/>
        <v>43633.5</v>
      </c>
      <c r="BV199" s="60">
        <f t="shared" si="120"/>
        <v>0</v>
      </c>
      <c r="BW199" s="60">
        <f t="shared" si="121"/>
        <v>2296.5</v>
      </c>
      <c r="BX199" s="57">
        <f t="shared" si="122"/>
        <v>0</v>
      </c>
      <c r="BY199" s="24">
        <f t="shared" si="107"/>
        <v>45930</v>
      </c>
      <c r="BZ199" s="24">
        <f t="shared" si="126"/>
        <v>0</v>
      </c>
      <c r="CA199" s="24">
        <f t="shared" si="108"/>
        <v>0</v>
      </c>
      <c r="CB199" s="24">
        <f t="shared" si="97"/>
        <v>0</v>
      </c>
      <c r="CC199" s="60"/>
      <c r="CD199" s="60">
        <f t="shared" si="123"/>
        <v>45930</v>
      </c>
      <c r="CE199" s="58">
        <f t="shared" si="124"/>
        <v>0</v>
      </c>
      <c r="CF199" s="59"/>
      <c r="CG199" s="12"/>
      <c r="CH199" s="61">
        <v>22965</v>
      </c>
      <c r="CI199" s="4"/>
      <c r="CJ199" s="4"/>
      <c r="CK199" s="79"/>
      <c r="CL199" s="86">
        <f t="shared" si="125"/>
        <v>45930</v>
      </c>
      <c r="CM199" s="9"/>
      <c r="CN199" s="10"/>
      <c r="CO199" s="11"/>
      <c r="CP199" s="11"/>
    </row>
    <row r="200" spans="1:94" ht="280.5" customHeight="1" x14ac:dyDescent="0.85">
      <c r="A200" s="48"/>
      <c r="B200" s="54">
        <f t="shared" si="127"/>
        <v>170</v>
      </c>
      <c r="C200" s="115" t="s">
        <v>123</v>
      </c>
      <c r="D200" s="89">
        <v>0</v>
      </c>
      <c r="E200" s="65"/>
      <c r="F200" s="131">
        <v>0</v>
      </c>
      <c r="G200" s="131">
        <v>0</v>
      </c>
      <c r="H200" s="87">
        <v>0</v>
      </c>
      <c r="I200" s="87">
        <v>0</v>
      </c>
      <c r="J200" s="87">
        <v>0</v>
      </c>
      <c r="K200" s="87">
        <v>0</v>
      </c>
      <c r="L200" s="65">
        <v>0</v>
      </c>
      <c r="M200" s="65"/>
      <c r="N200" s="89">
        <v>0</v>
      </c>
      <c r="O200" s="65"/>
      <c r="P200" s="65">
        <v>0</v>
      </c>
      <c r="Q200" s="65"/>
      <c r="R200" s="65">
        <v>0</v>
      </c>
      <c r="S200" s="65"/>
      <c r="T200" s="89">
        <v>13625.85</v>
      </c>
      <c r="U200" s="65"/>
      <c r="V200" s="65">
        <v>717.15000000000009</v>
      </c>
      <c r="W200" s="65"/>
      <c r="X200" s="65">
        <v>14343</v>
      </c>
      <c r="Y200" s="65"/>
      <c r="Z200" s="65">
        <v>0</v>
      </c>
      <c r="AA200" s="65"/>
      <c r="AB200" s="65">
        <v>0</v>
      </c>
      <c r="AC200" s="65"/>
      <c r="AD200" s="65">
        <v>0</v>
      </c>
      <c r="AE200" s="65"/>
      <c r="AF200" s="65">
        <v>0</v>
      </c>
      <c r="AG200" s="65"/>
      <c r="AH200" s="65">
        <v>0</v>
      </c>
      <c r="AI200" s="65"/>
      <c r="AJ200" s="65">
        <v>5500</v>
      </c>
      <c r="AK200" s="65"/>
      <c r="AL200" s="65">
        <v>5225</v>
      </c>
      <c r="AM200" s="65"/>
      <c r="AN200" s="65">
        <v>275</v>
      </c>
      <c r="AO200" s="65"/>
      <c r="AP200" s="65">
        <v>5500</v>
      </c>
      <c r="AQ200" s="65"/>
      <c r="AR200" s="65">
        <v>5225</v>
      </c>
      <c r="AS200" s="65"/>
      <c r="AT200" s="65">
        <v>275</v>
      </c>
      <c r="AU200" s="65"/>
      <c r="AV200" s="65">
        <v>5500</v>
      </c>
      <c r="AW200" s="65"/>
      <c r="AX200" s="65">
        <v>5225</v>
      </c>
      <c r="AY200" s="65"/>
      <c r="AZ200" s="65">
        <v>275</v>
      </c>
      <c r="BA200" s="65"/>
      <c r="BB200" s="65">
        <v>5500</v>
      </c>
      <c r="BC200" s="65"/>
      <c r="BD200" s="65">
        <v>5225</v>
      </c>
      <c r="BE200" s="65"/>
      <c r="BF200" s="65">
        <v>275</v>
      </c>
      <c r="BG200" s="65"/>
      <c r="BH200" s="65">
        <v>5500</v>
      </c>
      <c r="BI200" s="65"/>
      <c r="BJ200" s="65">
        <v>5225</v>
      </c>
      <c r="BK200" s="65"/>
      <c r="BL200" s="65">
        <v>275</v>
      </c>
      <c r="BM200" s="65"/>
      <c r="BN200" s="65"/>
      <c r="BO200" s="65">
        <v>5967</v>
      </c>
      <c r="BP200" s="65"/>
      <c r="BQ200" s="65">
        <v>5668.65</v>
      </c>
      <c r="BR200" s="65"/>
      <c r="BS200" s="65">
        <v>298.35000000000002</v>
      </c>
      <c r="BT200" s="65"/>
      <c r="BU200" s="60">
        <f t="shared" si="119"/>
        <v>45419.5</v>
      </c>
      <c r="BV200" s="60">
        <f t="shared" si="120"/>
        <v>0</v>
      </c>
      <c r="BW200" s="60">
        <f t="shared" si="121"/>
        <v>2390.5</v>
      </c>
      <c r="BX200" s="57">
        <f t="shared" si="122"/>
        <v>0</v>
      </c>
      <c r="BY200" s="24">
        <f t="shared" si="107"/>
        <v>47810</v>
      </c>
      <c r="BZ200" s="24">
        <f t="shared" si="126"/>
        <v>0</v>
      </c>
      <c r="CA200" s="24">
        <f t="shared" si="108"/>
        <v>0</v>
      </c>
      <c r="CB200" s="24">
        <f t="shared" si="97"/>
        <v>0</v>
      </c>
      <c r="CC200" s="60"/>
      <c r="CD200" s="60">
        <f t="shared" si="123"/>
        <v>47810</v>
      </c>
      <c r="CE200" s="58">
        <f t="shared" si="124"/>
        <v>0</v>
      </c>
      <c r="CF200" s="65"/>
      <c r="CG200" s="65"/>
      <c r="CH200" s="61">
        <v>23905</v>
      </c>
      <c r="CI200" s="66"/>
      <c r="CJ200" s="66"/>
      <c r="CK200" s="66"/>
      <c r="CL200" s="86">
        <f t="shared" si="125"/>
        <v>47810</v>
      </c>
      <c r="CM200" s="9"/>
      <c r="CN200" s="10"/>
      <c r="CO200" s="11"/>
      <c r="CP200" s="11"/>
    </row>
    <row r="201" spans="1:94" ht="280.5" customHeight="1" x14ac:dyDescent="0.85">
      <c r="A201" s="48"/>
      <c r="B201" s="54">
        <f t="shared" si="127"/>
        <v>171</v>
      </c>
      <c r="C201" s="115" t="s">
        <v>124</v>
      </c>
      <c r="D201" s="89">
        <v>0</v>
      </c>
      <c r="E201" s="65"/>
      <c r="F201" s="131">
        <v>0</v>
      </c>
      <c r="G201" s="131">
        <v>0</v>
      </c>
      <c r="H201" s="87">
        <v>0</v>
      </c>
      <c r="I201" s="87">
        <v>0</v>
      </c>
      <c r="J201" s="87">
        <v>0</v>
      </c>
      <c r="K201" s="87">
        <v>0</v>
      </c>
      <c r="L201" s="62">
        <v>0</v>
      </c>
      <c r="M201" s="62"/>
      <c r="N201" s="89">
        <v>0</v>
      </c>
      <c r="O201" s="62"/>
      <c r="P201" s="62">
        <v>0</v>
      </c>
      <c r="Q201" s="62"/>
      <c r="R201" s="62">
        <v>0</v>
      </c>
      <c r="S201" s="62"/>
      <c r="T201" s="89">
        <v>0</v>
      </c>
      <c r="U201" s="62"/>
      <c r="V201" s="62">
        <v>0</v>
      </c>
      <c r="W201" s="62"/>
      <c r="X201" s="62">
        <v>0</v>
      </c>
      <c r="Y201" s="62"/>
      <c r="Z201" s="62">
        <v>0</v>
      </c>
      <c r="AA201" s="62"/>
      <c r="AB201" s="62">
        <v>0</v>
      </c>
      <c r="AC201" s="62"/>
      <c r="AD201" s="62">
        <v>0</v>
      </c>
      <c r="AE201" s="62"/>
      <c r="AF201" s="62">
        <v>0</v>
      </c>
      <c r="AG201" s="62"/>
      <c r="AH201" s="62">
        <v>0</v>
      </c>
      <c r="AI201" s="62"/>
      <c r="AJ201" s="62">
        <v>0</v>
      </c>
      <c r="AK201" s="62"/>
      <c r="AL201" s="62">
        <v>0</v>
      </c>
      <c r="AM201" s="62"/>
      <c r="AN201" s="63">
        <v>0</v>
      </c>
      <c r="AO201" s="63"/>
      <c r="AP201" s="64">
        <v>0</v>
      </c>
      <c r="AQ201" s="64"/>
      <c r="AR201" s="64">
        <v>0</v>
      </c>
      <c r="AS201" s="64"/>
      <c r="AT201" s="62">
        <v>0</v>
      </c>
      <c r="AU201" s="56"/>
      <c r="AV201" s="56">
        <v>0</v>
      </c>
      <c r="AW201" s="56"/>
      <c r="AX201" s="56">
        <v>0</v>
      </c>
      <c r="AY201" s="56"/>
      <c r="AZ201" s="62">
        <v>0</v>
      </c>
      <c r="BA201" s="56"/>
      <c r="BB201" s="56">
        <v>0</v>
      </c>
      <c r="BC201" s="56"/>
      <c r="BD201" s="56">
        <v>0</v>
      </c>
      <c r="BE201" s="56"/>
      <c r="BF201" s="81">
        <v>0</v>
      </c>
      <c r="BG201" s="56"/>
      <c r="BH201" s="56">
        <v>0</v>
      </c>
      <c r="BI201" s="56"/>
      <c r="BJ201" s="56">
        <v>0</v>
      </c>
      <c r="BK201" s="56"/>
      <c r="BL201" s="62">
        <v>0</v>
      </c>
      <c r="BM201" s="56"/>
      <c r="BN201" s="56"/>
      <c r="BO201" s="56">
        <v>20000</v>
      </c>
      <c r="BP201" s="56"/>
      <c r="BQ201" s="56">
        <v>19000</v>
      </c>
      <c r="BR201" s="56"/>
      <c r="BS201" s="64">
        <v>1000</v>
      </c>
      <c r="BT201" s="56"/>
      <c r="BU201" s="60">
        <f t="shared" si="119"/>
        <v>19000</v>
      </c>
      <c r="BV201" s="60">
        <f t="shared" si="120"/>
        <v>0</v>
      </c>
      <c r="BW201" s="60">
        <f t="shared" si="121"/>
        <v>1000</v>
      </c>
      <c r="BX201" s="57">
        <f t="shared" si="122"/>
        <v>0</v>
      </c>
      <c r="BY201" s="24">
        <f t="shared" si="107"/>
        <v>20000</v>
      </c>
      <c r="BZ201" s="24">
        <f t="shared" si="126"/>
        <v>0</v>
      </c>
      <c r="CA201" s="24">
        <f t="shared" si="108"/>
        <v>0</v>
      </c>
      <c r="CB201" s="24">
        <f t="shared" si="97"/>
        <v>0</v>
      </c>
      <c r="CC201" s="60"/>
      <c r="CD201" s="60">
        <f t="shared" si="123"/>
        <v>20000</v>
      </c>
      <c r="CE201" s="58">
        <f t="shared" si="124"/>
        <v>0</v>
      </c>
      <c r="CF201" s="59"/>
      <c r="CG201" s="12"/>
      <c r="CH201" s="67"/>
      <c r="CI201" s="4"/>
      <c r="CJ201" s="4"/>
      <c r="CK201" s="79"/>
      <c r="CL201" s="86">
        <f t="shared" si="125"/>
        <v>20000</v>
      </c>
      <c r="CM201" s="9"/>
      <c r="CN201" s="10"/>
      <c r="CO201" s="11"/>
      <c r="CP201" s="11"/>
    </row>
    <row r="202" spans="1:94" s="53" customFormat="1" ht="280.5" customHeight="1" x14ac:dyDescent="0.85">
      <c r="A202" s="49"/>
      <c r="B202" s="54">
        <f t="shared" si="127"/>
        <v>172</v>
      </c>
      <c r="C202" s="115" t="s">
        <v>125</v>
      </c>
      <c r="D202" s="89">
        <v>0</v>
      </c>
      <c r="E202" s="66"/>
      <c r="F202" s="131">
        <v>0</v>
      </c>
      <c r="G202" s="131">
        <v>0</v>
      </c>
      <c r="H202" s="87">
        <v>0</v>
      </c>
      <c r="I202" s="87">
        <v>0</v>
      </c>
      <c r="J202" s="87">
        <v>0</v>
      </c>
      <c r="K202" s="87">
        <v>0</v>
      </c>
      <c r="L202" s="66">
        <v>0</v>
      </c>
      <c r="M202" s="66"/>
      <c r="N202" s="89">
        <v>0</v>
      </c>
      <c r="O202" s="66"/>
      <c r="P202" s="66">
        <v>0</v>
      </c>
      <c r="Q202" s="66"/>
      <c r="R202" s="66">
        <v>0</v>
      </c>
      <c r="S202" s="66"/>
      <c r="T202" s="89">
        <v>0</v>
      </c>
      <c r="U202" s="66"/>
      <c r="V202" s="66">
        <v>0</v>
      </c>
      <c r="W202" s="66"/>
      <c r="X202" s="66">
        <v>0</v>
      </c>
      <c r="Y202" s="66"/>
      <c r="Z202" s="66">
        <v>0</v>
      </c>
      <c r="AA202" s="66"/>
      <c r="AB202" s="66">
        <v>0</v>
      </c>
      <c r="AC202" s="66"/>
      <c r="AD202" s="66">
        <v>0</v>
      </c>
      <c r="AE202" s="66"/>
      <c r="AF202" s="66">
        <v>0</v>
      </c>
      <c r="AG202" s="66"/>
      <c r="AH202" s="66">
        <v>0</v>
      </c>
      <c r="AI202" s="66"/>
      <c r="AJ202" s="66">
        <v>0</v>
      </c>
      <c r="AK202" s="66"/>
      <c r="AL202" s="66">
        <v>0</v>
      </c>
      <c r="AM202" s="66"/>
      <c r="AN202" s="66">
        <v>0</v>
      </c>
      <c r="AO202" s="66"/>
      <c r="AP202" s="66">
        <v>0</v>
      </c>
      <c r="AQ202" s="66"/>
      <c r="AR202" s="66">
        <v>0</v>
      </c>
      <c r="AS202" s="66"/>
      <c r="AT202" s="66">
        <v>0</v>
      </c>
      <c r="AU202" s="66"/>
      <c r="AV202" s="66">
        <v>0</v>
      </c>
      <c r="AW202" s="66"/>
      <c r="AX202" s="66">
        <v>0</v>
      </c>
      <c r="AY202" s="66"/>
      <c r="AZ202" s="66">
        <v>0</v>
      </c>
      <c r="BA202" s="66"/>
      <c r="BB202" s="66">
        <v>0</v>
      </c>
      <c r="BC202" s="66"/>
      <c r="BD202" s="66">
        <v>0</v>
      </c>
      <c r="BE202" s="66"/>
      <c r="BF202" s="66">
        <v>0</v>
      </c>
      <c r="BG202" s="66"/>
      <c r="BH202" s="66">
        <v>0</v>
      </c>
      <c r="BI202" s="66"/>
      <c r="BJ202" s="66">
        <v>0</v>
      </c>
      <c r="BK202" s="66"/>
      <c r="BL202" s="66">
        <v>0</v>
      </c>
      <c r="BM202" s="66"/>
      <c r="BN202" s="56"/>
      <c r="BO202" s="56">
        <v>30710</v>
      </c>
      <c r="BP202" s="56"/>
      <c r="BQ202" s="56">
        <v>29174.5</v>
      </c>
      <c r="BR202" s="56"/>
      <c r="BS202" s="66">
        <v>1535.5</v>
      </c>
      <c r="BT202" s="66"/>
      <c r="BU202" s="60">
        <f t="shared" si="119"/>
        <v>29174.5</v>
      </c>
      <c r="BV202" s="60">
        <f t="shared" si="120"/>
        <v>0</v>
      </c>
      <c r="BW202" s="60">
        <f t="shared" si="121"/>
        <v>1535.5</v>
      </c>
      <c r="BX202" s="57">
        <f t="shared" si="122"/>
        <v>0</v>
      </c>
      <c r="BY202" s="24">
        <f t="shared" si="107"/>
        <v>30710</v>
      </c>
      <c r="BZ202" s="24">
        <f t="shared" si="126"/>
        <v>0</v>
      </c>
      <c r="CA202" s="24">
        <f t="shared" si="108"/>
        <v>0</v>
      </c>
      <c r="CB202" s="24">
        <f t="shared" si="97"/>
        <v>0</v>
      </c>
      <c r="CC202" s="60"/>
      <c r="CD202" s="60">
        <f t="shared" si="123"/>
        <v>30710</v>
      </c>
      <c r="CE202" s="58">
        <f t="shared" si="124"/>
        <v>0</v>
      </c>
      <c r="CF202" s="66"/>
      <c r="CG202" s="66"/>
      <c r="CH202" s="61"/>
      <c r="CI202" s="66"/>
      <c r="CJ202" s="66"/>
      <c r="CK202" s="66"/>
      <c r="CL202" s="86">
        <f t="shared" si="125"/>
        <v>30710</v>
      </c>
      <c r="CM202" s="50"/>
      <c r="CN202" s="51"/>
      <c r="CO202" s="52"/>
      <c r="CP202" s="52"/>
    </row>
    <row r="203" spans="1:94" ht="280.5" customHeight="1" x14ac:dyDescent="0.85">
      <c r="A203" s="1"/>
      <c r="B203" s="54">
        <f t="shared" si="127"/>
        <v>173</v>
      </c>
      <c r="C203" s="115" t="s">
        <v>126</v>
      </c>
      <c r="D203" s="89">
        <v>0</v>
      </c>
      <c r="E203" s="63"/>
      <c r="F203" s="131">
        <v>0</v>
      </c>
      <c r="G203" s="131">
        <v>0</v>
      </c>
      <c r="H203" s="87">
        <v>0</v>
      </c>
      <c r="I203" s="87">
        <v>0</v>
      </c>
      <c r="J203" s="87">
        <v>0</v>
      </c>
      <c r="K203" s="87">
        <v>0</v>
      </c>
      <c r="L203" s="61">
        <v>0</v>
      </c>
      <c r="M203" s="61"/>
      <c r="N203" s="89">
        <v>0</v>
      </c>
      <c r="O203" s="61"/>
      <c r="P203" s="61">
        <v>0</v>
      </c>
      <c r="Q203" s="61"/>
      <c r="R203" s="61">
        <v>0</v>
      </c>
      <c r="S203" s="61"/>
      <c r="T203" s="89">
        <v>0</v>
      </c>
      <c r="U203" s="61"/>
      <c r="V203" s="61">
        <v>0</v>
      </c>
      <c r="W203" s="61"/>
      <c r="X203" s="61">
        <v>0</v>
      </c>
      <c r="Y203" s="61"/>
      <c r="Z203" s="61">
        <v>0</v>
      </c>
      <c r="AA203" s="61"/>
      <c r="AB203" s="61">
        <v>0</v>
      </c>
      <c r="AC203" s="61"/>
      <c r="AD203" s="61">
        <v>0</v>
      </c>
      <c r="AE203" s="61"/>
      <c r="AF203" s="61">
        <v>0</v>
      </c>
      <c r="AG203" s="61"/>
      <c r="AH203" s="61">
        <v>0</v>
      </c>
      <c r="AI203" s="61"/>
      <c r="AJ203" s="61">
        <v>0</v>
      </c>
      <c r="AK203" s="61"/>
      <c r="AL203" s="61">
        <v>0</v>
      </c>
      <c r="AM203" s="61"/>
      <c r="AN203" s="61">
        <v>0</v>
      </c>
      <c r="AO203" s="25"/>
      <c r="AP203" s="25">
        <v>0</v>
      </c>
      <c r="AQ203" s="25"/>
      <c r="AR203" s="25">
        <v>0</v>
      </c>
      <c r="AS203" s="25"/>
      <c r="AT203" s="61">
        <v>0</v>
      </c>
      <c r="AU203" s="25"/>
      <c r="AV203" s="25">
        <v>0</v>
      </c>
      <c r="AW203" s="25"/>
      <c r="AX203" s="25">
        <v>0</v>
      </c>
      <c r="AY203" s="25"/>
      <c r="AZ203" s="82">
        <v>0</v>
      </c>
      <c r="BA203" s="25"/>
      <c r="BB203" s="25">
        <v>0</v>
      </c>
      <c r="BC203" s="25"/>
      <c r="BD203" s="25">
        <v>0</v>
      </c>
      <c r="BE203" s="25"/>
      <c r="BF203" s="61">
        <v>0</v>
      </c>
      <c r="BG203" s="25"/>
      <c r="BH203" s="25">
        <v>0</v>
      </c>
      <c r="BI203" s="25"/>
      <c r="BJ203" s="25">
        <v>0</v>
      </c>
      <c r="BK203" s="25"/>
      <c r="BL203" s="61">
        <v>0</v>
      </c>
      <c r="BM203" s="25"/>
      <c r="BN203" s="56"/>
      <c r="BO203" s="56">
        <v>100000</v>
      </c>
      <c r="BP203" s="56"/>
      <c r="BQ203" s="56">
        <v>95000</v>
      </c>
      <c r="BR203" s="56"/>
      <c r="BS203" s="61">
        <v>5000</v>
      </c>
      <c r="BT203" s="25"/>
      <c r="BU203" s="60">
        <f t="shared" si="119"/>
        <v>95000</v>
      </c>
      <c r="BV203" s="60">
        <f t="shared" si="120"/>
        <v>0</v>
      </c>
      <c r="BW203" s="60">
        <f t="shared" si="121"/>
        <v>5000</v>
      </c>
      <c r="BX203" s="57">
        <f t="shared" si="122"/>
        <v>0</v>
      </c>
      <c r="BY203" s="24">
        <f t="shared" si="107"/>
        <v>100000</v>
      </c>
      <c r="BZ203" s="24">
        <f t="shared" si="126"/>
        <v>0</v>
      </c>
      <c r="CA203" s="24">
        <f t="shared" si="108"/>
        <v>0</v>
      </c>
      <c r="CB203" s="24">
        <f t="shared" si="97"/>
        <v>0</v>
      </c>
      <c r="CC203" s="60"/>
      <c r="CD203" s="60">
        <f t="shared" si="123"/>
        <v>100000</v>
      </c>
      <c r="CE203" s="58">
        <f t="shared" si="124"/>
        <v>0</v>
      </c>
      <c r="CF203" s="59"/>
      <c r="CG203" s="12"/>
      <c r="CH203" s="61">
        <v>100000</v>
      </c>
      <c r="CI203" s="4"/>
      <c r="CJ203" s="4"/>
      <c r="CK203" s="79"/>
      <c r="CL203" s="86">
        <f t="shared" si="125"/>
        <v>100000</v>
      </c>
      <c r="CM203" s="2" t="s">
        <v>92</v>
      </c>
    </row>
    <row r="204" spans="1:94" ht="280.5" hidden="1" customHeight="1" x14ac:dyDescent="0.85">
      <c r="A204" s="1"/>
      <c r="B204" s="54">
        <f t="shared" si="127"/>
        <v>174</v>
      </c>
      <c r="C204" s="115" t="s">
        <v>127</v>
      </c>
      <c r="D204" s="89">
        <v>0</v>
      </c>
      <c r="E204" s="63"/>
      <c r="F204" s="131">
        <v>0</v>
      </c>
      <c r="G204" s="131">
        <v>0</v>
      </c>
      <c r="H204" s="87">
        <v>0</v>
      </c>
      <c r="I204" s="87">
        <v>0</v>
      </c>
      <c r="J204" s="87">
        <v>0</v>
      </c>
      <c r="K204" s="87">
        <v>0</v>
      </c>
      <c r="L204" s="61">
        <v>0</v>
      </c>
      <c r="M204" s="61"/>
      <c r="N204" s="89">
        <v>0</v>
      </c>
      <c r="O204" s="61"/>
      <c r="P204" s="61">
        <v>0</v>
      </c>
      <c r="Q204" s="61"/>
      <c r="R204" s="61">
        <v>114600</v>
      </c>
      <c r="S204" s="61">
        <v>0</v>
      </c>
      <c r="T204" s="89">
        <v>108870</v>
      </c>
      <c r="U204" s="61"/>
      <c r="V204" s="61">
        <v>5730</v>
      </c>
      <c r="W204" s="61"/>
      <c r="X204" s="61">
        <v>0</v>
      </c>
      <c r="Y204" s="61"/>
      <c r="Z204" s="61">
        <v>0</v>
      </c>
      <c r="AA204" s="61"/>
      <c r="AB204" s="61">
        <v>0</v>
      </c>
      <c r="AC204" s="61"/>
      <c r="AD204" s="61">
        <v>22700</v>
      </c>
      <c r="AE204" s="61"/>
      <c r="AF204" s="61">
        <v>21565</v>
      </c>
      <c r="AG204" s="61"/>
      <c r="AH204" s="61">
        <v>1135</v>
      </c>
      <c r="AI204" s="61"/>
      <c r="AJ204" s="61">
        <v>22700</v>
      </c>
      <c r="AK204" s="61"/>
      <c r="AL204" s="61">
        <v>21565</v>
      </c>
      <c r="AM204" s="61"/>
      <c r="AN204" s="61">
        <v>1135</v>
      </c>
      <c r="AO204" s="25"/>
      <c r="AP204" s="25">
        <v>22700</v>
      </c>
      <c r="AQ204" s="25"/>
      <c r="AR204" s="25">
        <v>21565</v>
      </c>
      <c r="AS204" s="25"/>
      <c r="AT204" s="61">
        <v>1135</v>
      </c>
      <c r="AU204" s="25"/>
      <c r="AV204" s="25">
        <v>22700</v>
      </c>
      <c r="AW204" s="25"/>
      <c r="AX204" s="25">
        <v>21565</v>
      </c>
      <c r="AY204" s="25"/>
      <c r="AZ204" s="82">
        <v>1135</v>
      </c>
      <c r="BA204" s="25"/>
      <c r="BB204" s="25">
        <v>22700</v>
      </c>
      <c r="BC204" s="25"/>
      <c r="BD204" s="25">
        <v>21565</v>
      </c>
      <c r="BE204" s="25"/>
      <c r="BF204" s="61">
        <v>1135</v>
      </c>
      <c r="BG204" s="25"/>
      <c r="BH204" s="25">
        <v>22700</v>
      </c>
      <c r="BI204" s="25"/>
      <c r="BJ204" s="25">
        <v>21565</v>
      </c>
      <c r="BK204" s="25"/>
      <c r="BL204" s="61">
        <v>1135</v>
      </c>
      <c r="BM204" s="25"/>
      <c r="BN204" s="56"/>
      <c r="BO204" s="56">
        <v>23111</v>
      </c>
      <c r="BP204" s="56"/>
      <c r="BQ204" s="56">
        <v>21955.45</v>
      </c>
      <c r="BR204" s="56"/>
      <c r="BS204" s="61">
        <v>1155.55</v>
      </c>
      <c r="BT204" s="25"/>
      <c r="BU204" s="60">
        <f t="shared" si="119"/>
        <v>260215.45</v>
      </c>
      <c r="BV204" s="60">
        <f t="shared" si="120"/>
        <v>0</v>
      </c>
      <c r="BW204" s="60">
        <f t="shared" si="121"/>
        <v>13695.55</v>
      </c>
      <c r="BX204" s="57">
        <f t="shared" si="122"/>
        <v>0</v>
      </c>
      <c r="BY204" s="24">
        <f t="shared" si="107"/>
        <v>273911</v>
      </c>
      <c r="BZ204" s="24">
        <f t="shared" si="126"/>
        <v>114600</v>
      </c>
      <c r="CA204" s="24">
        <f t="shared" si="108"/>
        <v>0</v>
      </c>
      <c r="CB204" s="24">
        <f>CA204/BZ204*100</f>
        <v>0</v>
      </c>
      <c r="CC204" s="60"/>
      <c r="CD204" s="60">
        <f t="shared" si="123"/>
        <v>273911</v>
      </c>
      <c r="CE204" s="58">
        <f t="shared" si="124"/>
        <v>0</v>
      </c>
      <c r="CF204" s="59"/>
      <c r="CG204" s="12"/>
      <c r="CH204" s="67"/>
      <c r="CI204" s="67"/>
      <c r="CJ204" s="4"/>
      <c r="CK204" s="79"/>
      <c r="CL204" s="86">
        <f t="shared" si="125"/>
        <v>273911</v>
      </c>
    </row>
    <row r="205" spans="1:94" ht="280.5" customHeight="1" x14ac:dyDescent="0.85">
      <c r="A205" s="1"/>
      <c r="B205" s="54">
        <f t="shared" si="127"/>
        <v>175</v>
      </c>
      <c r="C205" s="115" t="s">
        <v>128</v>
      </c>
      <c r="D205" s="89">
        <v>0</v>
      </c>
      <c r="E205" s="63"/>
      <c r="F205" s="131">
        <v>0</v>
      </c>
      <c r="G205" s="131">
        <v>0</v>
      </c>
      <c r="H205" s="87">
        <v>0</v>
      </c>
      <c r="I205" s="87">
        <v>0</v>
      </c>
      <c r="J205" s="87">
        <v>0</v>
      </c>
      <c r="K205" s="87">
        <v>0</v>
      </c>
      <c r="L205" s="61">
        <v>0</v>
      </c>
      <c r="M205" s="61"/>
      <c r="N205" s="89">
        <v>0</v>
      </c>
      <c r="O205" s="61"/>
      <c r="P205" s="61">
        <v>0</v>
      </c>
      <c r="Q205" s="61"/>
      <c r="R205" s="61">
        <v>0</v>
      </c>
      <c r="S205" s="61"/>
      <c r="T205" s="89">
        <v>0</v>
      </c>
      <c r="U205" s="61"/>
      <c r="V205" s="61">
        <v>0</v>
      </c>
      <c r="W205" s="61"/>
      <c r="X205" s="61">
        <v>30000</v>
      </c>
      <c r="Y205" s="61"/>
      <c r="Z205" s="61">
        <v>28500</v>
      </c>
      <c r="AA205" s="61"/>
      <c r="AB205" s="61">
        <v>1500</v>
      </c>
      <c r="AC205" s="61"/>
      <c r="AD205" s="61">
        <v>10000</v>
      </c>
      <c r="AE205" s="61"/>
      <c r="AF205" s="61">
        <v>9500</v>
      </c>
      <c r="AG205" s="61"/>
      <c r="AH205" s="61">
        <v>500</v>
      </c>
      <c r="AI205" s="61"/>
      <c r="AJ205" s="61">
        <v>18800</v>
      </c>
      <c r="AK205" s="61"/>
      <c r="AL205" s="61">
        <v>17860</v>
      </c>
      <c r="AM205" s="61"/>
      <c r="AN205" s="61">
        <v>940</v>
      </c>
      <c r="AO205" s="25"/>
      <c r="AP205" s="25">
        <v>18800</v>
      </c>
      <c r="AQ205" s="25"/>
      <c r="AR205" s="25">
        <v>17860</v>
      </c>
      <c r="AS205" s="25"/>
      <c r="AT205" s="61">
        <v>940</v>
      </c>
      <c r="AU205" s="25"/>
      <c r="AV205" s="25">
        <v>18800</v>
      </c>
      <c r="AW205" s="25"/>
      <c r="AX205" s="25">
        <v>17860</v>
      </c>
      <c r="AY205" s="25"/>
      <c r="AZ205" s="61">
        <v>940</v>
      </c>
      <c r="BA205" s="25"/>
      <c r="BB205" s="25">
        <v>18800</v>
      </c>
      <c r="BC205" s="25"/>
      <c r="BD205" s="25">
        <v>17860</v>
      </c>
      <c r="BE205" s="25"/>
      <c r="BF205" s="61">
        <v>940</v>
      </c>
      <c r="BG205" s="25"/>
      <c r="BH205" s="25">
        <v>18800</v>
      </c>
      <c r="BI205" s="25"/>
      <c r="BJ205" s="25">
        <v>17860</v>
      </c>
      <c r="BK205" s="25"/>
      <c r="BL205" s="61">
        <v>940</v>
      </c>
      <c r="BM205" s="25"/>
      <c r="BN205" s="56"/>
      <c r="BO205" s="56">
        <v>19270</v>
      </c>
      <c r="BP205" s="56"/>
      <c r="BQ205" s="56">
        <v>18306.5</v>
      </c>
      <c r="BR205" s="56"/>
      <c r="BS205" s="61">
        <v>963.5</v>
      </c>
      <c r="BT205" s="25"/>
      <c r="BU205" s="60">
        <f t="shared" si="119"/>
        <v>145606.5</v>
      </c>
      <c r="BV205" s="60">
        <f t="shared" si="120"/>
        <v>0</v>
      </c>
      <c r="BW205" s="60">
        <f t="shared" si="121"/>
        <v>7663.5</v>
      </c>
      <c r="BX205" s="57">
        <f t="shared" si="122"/>
        <v>0</v>
      </c>
      <c r="BY205" s="24">
        <f t="shared" si="107"/>
        <v>153270</v>
      </c>
      <c r="BZ205" s="24">
        <f t="shared" si="126"/>
        <v>0</v>
      </c>
      <c r="CA205" s="24">
        <f t="shared" si="108"/>
        <v>0</v>
      </c>
      <c r="CB205" s="24">
        <f t="shared" si="97"/>
        <v>0</v>
      </c>
      <c r="CC205" s="60"/>
      <c r="CD205" s="60">
        <f t="shared" si="123"/>
        <v>153270</v>
      </c>
      <c r="CE205" s="58">
        <f t="shared" si="124"/>
        <v>0</v>
      </c>
      <c r="CF205" s="59"/>
      <c r="CG205" s="12"/>
      <c r="CH205" s="67"/>
      <c r="CI205" s="4"/>
      <c r="CJ205" s="4"/>
      <c r="CK205" s="79"/>
      <c r="CL205" s="86">
        <f t="shared" si="125"/>
        <v>153270</v>
      </c>
    </row>
    <row r="206" spans="1:94" ht="280.5" customHeight="1" x14ac:dyDescent="0.85">
      <c r="A206" s="1"/>
      <c r="B206" s="54">
        <f t="shared" si="127"/>
        <v>176</v>
      </c>
      <c r="C206" s="115" t="s">
        <v>129</v>
      </c>
      <c r="D206" s="89">
        <v>0</v>
      </c>
      <c r="E206" s="63"/>
      <c r="F206" s="131">
        <v>0</v>
      </c>
      <c r="G206" s="131">
        <v>0</v>
      </c>
      <c r="H206" s="87">
        <v>0</v>
      </c>
      <c r="I206" s="87">
        <v>0</v>
      </c>
      <c r="J206" s="87">
        <v>0</v>
      </c>
      <c r="K206" s="87">
        <v>0</v>
      </c>
      <c r="L206" s="63">
        <v>0</v>
      </c>
      <c r="M206" s="63"/>
      <c r="N206" s="89">
        <v>0</v>
      </c>
      <c r="O206" s="63"/>
      <c r="P206" s="63">
        <v>0</v>
      </c>
      <c r="Q206" s="63"/>
      <c r="R206" s="63">
        <v>0</v>
      </c>
      <c r="S206" s="63"/>
      <c r="T206" s="89">
        <v>0</v>
      </c>
      <c r="U206" s="63"/>
      <c r="V206" s="63">
        <v>0</v>
      </c>
      <c r="W206" s="63"/>
      <c r="X206" s="63">
        <v>0</v>
      </c>
      <c r="Y206" s="63"/>
      <c r="Z206" s="63">
        <v>0</v>
      </c>
      <c r="AA206" s="63"/>
      <c r="AB206" s="63">
        <v>0</v>
      </c>
      <c r="AC206" s="63"/>
      <c r="AD206" s="63">
        <v>0</v>
      </c>
      <c r="AE206" s="63"/>
      <c r="AF206" s="63">
        <v>0</v>
      </c>
      <c r="AG206" s="63"/>
      <c r="AH206" s="63">
        <v>0</v>
      </c>
      <c r="AI206" s="63"/>
      <c r="AJ206" s="63">
        <v>0</v>
      </c>
      <c r="AK206" s="63"/>
      <c r="AL206" s="63">
        <v>0</v>
      </c>
      <c r="AM206" s="63"/>
      <c r="AN206" s="63">
        <v>0</v>
      </c>
      <c r="AO206" s="63"/>
      <c r="AP206" s="63">
        <v>0</v>
      </c>
      <c r="AQ206" s="63"/>
      <c r="AR206" s="63">
        <v>0</v>
      </c>
      <c r="AS206" s="63"/>
      <c r="AT206" s="61">
        <v>0</v>
      </c>
      <c r="AU206" s="25"/>
      <c r="AV206" s="25">
        <v>0</v>
      </c>
      <c r="AW206" s="25"/>
      <c r="AX206" s="25">
        <v>0</v>
      </c>
      <c r="AY206" s="25"/>
      <c r="AZ206" s="61">
        <v>0</v>
      </c>
      <c r="BA206" s="25"/>
      <c r="BB206" s="25">
        <v>0</v>
      </c>
      <c r="BC206" s="25"/>
      <c r="BD206" s="25">
        <v>0</v>
      </c>
      <c r="BE206" s="25"/>
      <c r="BF206" s="61">
        <v>0</v>
      </c>
      <c r="BG206" s="25"/>
      <c r="BH206" s="25">
        <v>0</v>
      </c>
      <c r="BI206" s="25"/>
      <c r="BJ206" s="25">
        <v>0</v>
      </c>
      <c r="BK206" s="25"/>
      <c r="BL206" s="61">
        <v>0</v>
      </c>
      <c r="BM206" s="25"/>
      <c r="BN206" s="56"/>
      <c r="BO206" s="56">
        <v>10950</v>
      </c>
      <c r="BP206" s="56"/>
      <c r="BQ206" s="56">
        <v>10402.5</v>
      </c>
      <c r="BR206" s="56"/>
      <c r="BS206" s="61">
        <v>547.5</v>
      </c>
      <c r="BT206" s="25"/>
      <c r="BU206" s="60">
        <f t="shared" si="119"/>
        <v>10402.5</v>
      </c>
      <c r="BV206" s="60">
        <f t="shared" si="120"/>
        <v>0</v>
      </c>
      <c r="BW206" s="60">
        <f t="shared" si="121"/>
        <v>547.5</v>
      </c>
      <c r="BX206" s="57">
        <f t="shared" si="122"/>
        <v>0</v>
      </c>
      <c r="BY206" s="24">
        <f t="shared" si="107"/>
        <v>10950</v>
      </c>
      <c r="BZ206" s="24">
        <f t="shared" si="126"/>
        <v>0</v>
      </c>
      <c r="CA206" s="24">
        <f t="shared" si="108"/>
        <v>0</v>
      </c>
      <c r="CB206" s="24">
        <f t="shared" si="97"/>
        <v>0</v>
      </c>
      <c r="CC206" s="60"/>
      <c r="CD206" s="60">
        <f t="shared" si="123"/>
        <v>10950</v>
      </c>
      <c r="CE206" s="58">
        <f t="shared" si="124"/>
        <v>0</v>
      </c>
      <c r="CF206" s="59"/>
      <c r="CG206" s="83"/>
      <c r="CH206" s="176"/>
      <c r="CI206" s="35"/>
      <c r="CJ206" s="4"/>
      <c r="CK206" s="84"/>
      <c r="CL206" s="86">
        <f t="shared" si="125"/>
        <v>10950</v>
      </c>
    </row>
    <row r="207" spans="1:94" ht="280.5" customHeight="1" x14ac:dyDescent="0.85">
      <c r="A207" s="1"/>
      <c r="B207" s="54">
        <f t="shared" si="127"/>
        <v>177</v>
      </c>
      <c r="C207" s="115" t="s">
        <v>130</v>
      </c>
      <c r="D207" s="89">
        <v>21568.480009999999</v>
      </c>
      <c r="E207" s="63">
        <v>3154.22</v>
      </c>
      <c r="F207" s="131">
        <v>0</v>
      </c>
      <c r="G207" s="131">
        <v>0</v>
      </c>
      <c r="H207" s="87">
        <v>0</v>
      </c>
      <c r="I207" s="87">
        <v>0</v>
      </c>
      <c r="J207" s="87">
        <v>0</v>
      </c>
      <c r="K207" s="87">
        <v>0</v>
      </c>
      <c r="L207" s="61">
        <v>7545.67</v>
      </c>
      <c r="M207" s="61">
        <v>7545.67</v>
      </c>
      <c r="N207" s="89">
        <v>105742.2105</v>
      </c>
      <c r="O207" s="61"/>
      <c r="P207" s="61">
        <v>5565.3795</v>
      </c>
      <c r="Q207" s="61"/>
      <c r="R207" s="61">
        <v>10328.24</v>
      </c>
      <c r="S207" s="61">
        <v>10430.84</v>
      </c>
      <c r="T207" s="89">
        <v>24279.539500000003</v>
      </c>
      <c r="U207" s="61"/>
      <c r="V207" s="61">
        <v>1277.8705000000002</v>
      </c>
      <c r="W207" s="61"/>
      <c r="X207" s="61">
        <v>118991.09</v>
      </c>
      <c r="Y207" s="61"/>
      <c r="Z207" s="61">
        <v>0</v>
      </c>
      <c r="AA207" s="61"/>
      <c r="AB207" s="61">
        <v>0</v>
      </c>
      <c r="AC207" s="61"/>
      <c r="AD207" s="61">
        <v>0</v>
      </c>
      <c r="AE207" s="61"/>
      <c r="AF207" s="61">
        <v>0</v>
      </c>
      <c r="AG207" s="61"/>
      <c r="AH207" s="61">
        <v>0</v>
      </c>
      <c r="AI207" s="61"/>
      <c r="AJ207" s="61">
        <v>0</v>
      </c>
      <c r="AK207" s="61"/>
      <c r="AL207" s="61">
        <v>0</v>
      </c>
      <c r="AM207" s="61"/>
      <c r="AN207" s="61">
        <v>0</v>
      </c>
      <c r="AO207" s="25"/>
      <c r="AP207" s="25">
        <v>0</v>
      </c>
      <c r="AQ207" s="25"/>
      <c r="AR207" s="25">
        <v>0</v>
      </c>
      <c r="AS207" s="25"/>
      <c r="AT207" s="61">
        <v>0</v>
      </c>
      <c r="AU207" s="25"/>
      <c r="AV207" s="25">
        <v>0</v>
      </c>
      <c r="AW207" s="25"/>
      <c r="AX207" s="25">
        <v>0</v>
      </c>
      <c r="AY207" s="25"/>
      <c r="AZ207" s="61">
        <v>0</v>
      </c>
      <c r="BA207" s="25"/>
      <c r="BB207" s="25">
        <v>0</v>
      </c>
      <c r="BC207" s="25"/>
      <c r="BD207" s="25">
        <v>0</v>
      </c>
      <c r="BE207" s="25"/>
      <c r="BF207" s="61">
        <v>0</v>
      </c>
      <c r="BG207" s="25"/>
      <c r="BH207" s="25">
        <v>0</v>
      </c>
      <c r="BI207" s="25"/>
      <c r="BJ207" s="25">
        <v>0</v>
      </c>
      <c r="BK207" s="25"/>
      <c r="BL207" s="61">
        <v>0</v>
      </c>
      <c r="BM207" s="25"/>
      <c r="BN207" s="56"/>
      <c r="BO207" s="56">
        <v>0</v>
      </c>
      <c r="BP207" s="56"/>
      <c r="BQ207" s="56">
        <v>0</v>
      </c>
      <c r="BR207" s="56"/>
      <c r="BS207" s="61">
        <v>0</v>
      </c>
      <c r="BT207" s="25"/>
      <c r="BU207" s="60">
        <f t="shared" si="119"/>
        <v>130021.75</v>
      </c>
      <c r="BV207" s="60">
        <f t="shared" si="120"/>
        <v>0</v>
      </c>
      <c r="BW207" s="60">
        <f t="shared" si="121"/>
        <v>6843.25</v>
      </c>
      <c r="BX207" s="57">
        <f t="shared" si="122"/>
        <v>0</v>
      </c>
      <c r="BY207" s="24">
        <f t="shared" si="107"/>
        <v>136865</v>
      </c>
      <c r="BZ207" s="24">
        <f t="shared" si="126"/>
        <v>17873.91</v>
      </c>
      <c r="CA207" s="24">
        <f t="shared" si="108"/>
        <v>17976.510000000002</v>
      </c>
      <c r="CB207" s="24">
        <f>CA207/BZ207*100</f>
        <v>100.57402101722568</v>
      </c>
      <c r="CC207" s="60"/>
      <c r="CD207" s="60">
        <f t="shared" si="123"/>
        <v>158433.48001</v>
      </c>
      <c r="CE207" s="58">
        <f t="shared" si="124"/>
        <v>21130.730000000003</v>
      </c>
      <c r="CF207" s="59"/>
      <c r="CG207" s="12"/>
      <c r="CH207" s="67"/>
      <c r="CI207" s="4"/>
      <c r="CJ207" s="4"/>
      <c r="CK207" s="79"/>
      <c r="CL207" s="86">
        <f t="shared" si="125"/>
        <v>136865</v>
      </c>
    </row>
    <row r="208" spans="1:94" ht="280.5" customHeight="1" x14ac:dyDescent="0.85">
      <c r="A208" s="1"/>
      <c r="B208" s="54">
        <f t="shared" si="127"/>
        <v>178</v>
      </c>
      <c r="C208" s="115" t="s">
        <v>131</v>
      </c>
      <c r="D208" s="89">
        <v>26298</v>
      </c>
      <c r="E208" s="63">
        <v>3999.89</v>
      </c>
      <c r="F208" s="131">
        <v>0</v>
      </c>
      <c r="G208" s="131">
        <v>0</v>
      </c>
      <c r="H208" s="87">
        <v>0</v>
      </c>
      <c r="I208" s="87">
        <v>0</v>
      </c>
      <c r="J208" s="87">
        <v>0</v>
      </c>
      <c r="K208" s="87">
        <v>0</v>
      </c>
      <c r="L208" s="61">
        <v>0</v>
      </c>
      <c r="M208" s="61"/>
      <c r="N208" s="89">
        <v>0</v>
      </c>
      <c r="O208" s="61"/>
      <c r="P208" s="61">
        <v>0</v>
      </c>
      <c r="Q208" s="61"/>
      <c r="R208" s="61">
        <v>29074</v>
      </c>
      <c r="S208" s="61">
        <v>22892.87</v>
      </c>
      <c r="T208" s="89">
        <v>148055.6</v>
      </c>
      <c r="U208" s="61"/>
      <c r="V208" s="61">
        <v>7792.4000000000005</v>
      </c>
      <c r="W208" s="61"/>
      <c r="X208" s="61">
        <v>42258</v>
      </c>
      <c r="Y208" s="61"/>
      <c r="Z208" s="61">
        <v>0</v>
      </c>
      <c r="AA208" s="61"/>
      <c r="AB208" s="61">
        <v>0</v>
      </c>
      <c r="AC208" s="61"/>
      <c r="AD208" s="61">
        <v>42258</v>
      </c>
      <c r="AE208" s="61"/>
      <c r="AF208" s="61">
        <v>0</v>
      </c>
      <c r="AG208" s="61"/>
      <c r="AH208" s="61">
        <v>0</v>
      </c>
      <c r="AI208" s="61"/>
      <c r="AJ208" s="61">
        <v>42258</v>
      </c>
      <c r="AK208" s="61"/>
      <c r="AL208" s="61">
        <v>0</v>
      </c>
      <c r="AM208" s="61"/>
      <c r="AN208" s="61">
        <v>0</v>
      </c>
      <c r="AO208" s="25"/>
      <c r="AP208" s="25">
        <v>0</v>
      </c>
      <c r="AQ208" s="25"/>
      <c r="AR208" s="25">
        <v>0</v>
      </c>
      <c r="AS208" s="25"/>
      <c r="AT208" s="69">
        <v>0</v>
      </c>
      <c r="AU208" s="25"/>
      <c r="AV208" s="25">
        <v>0</v>
      </c>
      <c r="AW208" s="25"/>
      <c r="AX208" s="25">
        <v>0</v>
      </c>
      <c r="AY208" s="25"/>
      <c r="AZ208" s="61">
        <v>0</v>
      </c>
      <c r="BA208" s="25"/>
      <c r="BB208" s="25">
        <v>0</v>
      </c>
      <c r="BC208" s="25"/>
      <c r="BD208" s="25">
        <v>0</v>
      </c>
      <c r="BE208" s="25"/>
      <c r="BF208" s="61">
        <v>0</v>
      </c>
      <c r="BG208" s="25"/>
      <c r="BH208" s="25">
        <v>0</v>
      </c>
      <c r="BI208" s="25"/>
      <c r="BJ208" s="25">
        <v>0</v>
      </c>
      <c r="BK208" s="25"/>
      <c r="BL208" s="61">
        <v>0</v>
      </c>
      <c r="BM208" s="25"/>
      <c r="BN208" s="56"/>
      <c r="BO208" s="56">
        <v>0</v>
      </c>
      <c r="BP208" s="56"/>
      <c r="BQ208" s="56">
        <v>0</v>
      </c>
      <c r="BR208" s="56"/>
      <c r="BS208" s="61">
        <v>0</v>
      </c>
      <c r="BT208" s="25"/>
      <c r="BU208" s="60">
        <f t="shared" si="119"/>
        <v>148055.6</v>
      </c>
      <c r="BV208" s="60">
        <f t="shared" si="120"/>
        <v>0</v>
      </c>
      <c r="BW208" s="60">
        <f t="shared" si="121"/>
        <v>7792.4000000000005</v>
      </c>
      <c r="BX208" s="57">
        <f t="shared" si="122"/>
        <v>0</v>
      </c>
      <c r="BY208" s="24">
        <f t="shared" si="107"/>
        <v>155848</v>
      </c>
      <c r="BZ208" s="24">
        <f t="shared" si="126"/>
        <v>29074</v>
      </c>
      <c r="CA208" s="24">
        <f t="shared" si="108"/>
        <v>22892.87</v>
      </c>
      <c r="CB208" s="24">
        <f>CA208/BZ208*100</f>
        <v>78.740008254798099</v>
      </c>
      <c r="CC208" s="60"/>
      <c r="CD208" s="60">
        <f t="shared" si="123"/>
        <v>182146</v>
      </c>
      <c r="CE208" s="58">
        <f t="shared" si="124"/>
        <v>26892.76</v>
      </c>
      <c r="CF208" s="59"/>
      <c r="CG208" s="12"/>
      <c r="CH208" s="67"/>
      <c r="CI208" s="4"/>
      <c r="CJ208" s="4"/>
      <c r="CK208" s="79"/>
      <c r="CL208" s="86">
        <f t="shared" si="125"/>
        <v>155848</v>
      </c>
    </row>
    <row r="209" spans="1:94" ht="280.5" customHeight="1" x14ac:dyDescent="0.85">
      <c r="A209" s="1"/>
      <c r="B209" s="54">
        <f t="shared" si="127"/>
        <v>179</v>
      </c>
      <c r="C209" s="118" t="s">
        <v>132</v>
      </c>
      <c r="D209" s="89">
        <v>0</v>
      </c>
      <c r="E209" s="63"/>
      <c r="F209" s="131">
        <v>0</v>
      </c>
      <c r="G209" s="131">
        <v>0</v>
      </c>
      <c r="H209" s="87">
        <v>0</v>
      </c>
      <c r="I209" s="87">
        <v>0</v>
      </c>
      <c r="J209" s="87">
        <v>0</v>
      </c>
      <c r="K209" s="87">
        <v>0</v>
      </c>
      <c r="L209" s="61">
        <v>0</v>
      </c>
      <c r="M209" s="61"/>
      <c r="N209" s="89">
        <v>0</v>
      </c>
      <c r="O209" s="61"/>
      <c r="P209" s="61">
        <v>0</v>
      </c>
      <c r="Q209" s="61"/>
      <c r="R209" s="61">
        <v>0</v>
      </c>
      <c r="S209" s="61"/>
      <c r="T209" s="89">
        <v>0</v>
      </c>
      <c r="U209" s="61"/>
      <c r="V209" s="61">
        <v>0</v>
      </c>
      <c r="W209" s="61"/>
      <c r="X209" s="61">
        <v>0</v>
      </c>
      <c r="Y209" s="61"/>
      <c r="Z209" s="61">
        <v>21375</v>
      </c>
      <c r="AA209" s="61"/>
      <c r="AB209" s="61">
        <v>1125</v>
      </c>
      <c r="AC209" s="61"/>
      <c r="AD209" s="61">
        <v>0</v>
      </c>
      <c r="AE209" s="61"/>
      <c r="AF209" s="61">
        <v>0</v>
      </c>
      <c r="AG209" s="61"/>
      <c r="AH209" s="61">
        <v>0</v>
      </c>
      <c r="AI209" s="61"/>
      <c r="AJ209" s="61">
        <v>0</v>
      </c>
      <c r="AK209" s="61"/>
      <c r="AL209" s="61">
        <v>21375</v>
      </c>
      <c r="AM209" s="61"/>
      <c r="AN209" s="61">
        <v>1125</v>
      </c>
      <c r="AO209" s="25"/>
      <c r="AP209" s="25">
        <v>0</v>
      </c>
      <c r="AQ209" s="25"/>
      <c r="AR209" s="25">
        <v>28500</v>
      </c>
      <c r="AS209" s="25"/>
      <c r="AT209" s="69">
        <v>1500</v>
      </c>
      <c r="AU209" s="25"/>
      <c r="AV209" s="25">
        <v>0</v>
      </c>
      <c r="AW209" s="25"/>
      <c r="AX209" s="25">
        <v>28500</v>
      </c>
      <c r="AY209" s="25"/>
      <c r="AZ209" s="61">
        <v>1500</v>
      </c>
      <c r="BA209" s="25"/>
      <c r="BB209" s="25">
        <v>0</v>
      </c>
      <c r="BC209" s="25"/>
      <c r="BD209" s="25">
        <v>28500</v>
      </c>
      <c r="BE209" s="25"/>
      <c r="BF209" s="61">
        <v>1500</v>
      </c>
      <c r="BG209" s="25"/>
      <c r="BH209" s="25">
        <v>0</v>
      </c>
      <c r="BI209" s="25"/>
      <c r="BJ209" s="25">
        <v>14250</v>
      </c>
      <c r="BK209" s="25"/>
      <c r="BL209" s="61">
        <v>750</v>
      </c>
      <c r="BM209" s="25"/>
      <c r="BN209" s="56"/>
      <c r="BO209" s="56">
        <v>150000</v>
      </c>
      <c r="BP209" s="56"/>
      <c r="BQ209" s="56">
        <v>0</v>
      </c>
      <c r="BR209" s="56"/>
      <c r="BS209" s="61">
        <v>0</v>
      </c>
      <c r="BT209" s="25"/>
      <c r="BU209" s="60">
        <f t="shared" si="119"/>
        <v>142500</v>
      </c>
      <c r="BV209" s="60">
        <f t="shared" si="120"/>
        <v>0</v>
      </c>
      <c r="BW209" s="60">
        <f t="shared" si="121"/>
        <v>7500</v>
      </c>
      <c r="BX209" s="57">
        <f t="shared" si="122"/>
        <v>0</v>
      </c>
      <c r="BY209" s="24">
        <f t="shared" si="107"/>
        <v>150000</v>
      </c>
      <c r="BZ209" s="24">
        <f t="shared" si="126"/>
        <v>0</v>
      </c>
      <c r="CA209" s="24">
        <f t="shared" si="108"/>
        <v>0</v>
      </c>
      <c r="CB209" s="24">
        <f t="shared" si="97"/>
        <v>0</v>
      </c>
      <c r="CC209" s="60"/>
      <c r="CD209" s="60">
        <f t="shared" si="123"/>
        <v>150000</v>
      </c>
      <c r="CE209" s="58">
        <f t="shared" si="124"/>
        <v>0</v>
      </c>
      <c r="CF209" s="59"/>
      <c r="CG209" s="12"/>
      <c r="CH209" s="67"/>
      <c r="CI209" s="4"/>
      <c r="CJ209" s="4"/>
      <c r="CK209" s="79"/>
      <c r="CL209" s="86">
        <f t="shared" si="125"/>
        <v>150000</v>
      </c>
    </row>
    <row r="210" spans="1:94" ht="280.5" customHeight="1" x14ac:dyDescent="0.85">
      <c r="A210" s="1"/>
      <c r="B210" s="54">
        <f t="shared" si="127"/>
        <v>180</v>
      </c>
      <c r="C210" s="119" t="s">
        <v>133</v>
      </c>
      <c r="D210" s="89">
        <v>0</v>
      </c>
      <c r="E210" s="63"/>
      <c r="F210" s="131">
        <v>0</v>
      </c>
      <c r="G210" s="131">
        <v>0</v>
      </c>
      <c r="H210" s="87">
        <v>0</v>
      </c>
      <c r="I210" s="87">
        <v>0</v>
      </c>
      <c r="J210" s="87">
        <v>0</v>
      </c>
      <c r="K210" s="87">
        <v>0</v>
      </c>
      <c r="L210" s="61">
        <v>0</v>
      </c>
      <c r="M210" s="61"/>
      <c r="N210" s="89">
        <v>0</v>
      </c>
      <c r="O210" s="61"/>
      <c r="P210" s="61">
        <v>0</v>
      </c>
      <c r="Q210" s="61"/>
      <c r="R210" s="61">
        <v>0</v>
      </c>
      <c r="S210" s="61"/>
      <c r="T210" s="89">
        <v>0</v>
      </c>
      <c r="U210" s="61"/>
      <c r="V210" s="61">
        <v>0</v>
      </c>
      <c r="W210" s="61"/>
      <c r="X210" s="61"/>
      <c r="Y210" s="61"/>
      <c r="Z210" s="61">
        <v>0</v>
      </c>
      <c r="AA210" s="61"/>
      <c r="AB210" s="61">
        <v>0</v>
      </c>
      <c r="AC210" s="61"/>
      <c r="AD210" s="61">
        <v>0</v>
      </c>
      <c r="AE210" s="61"/>
      <c r="AF210" s="61">
        <v>0</v>
      </c>
      <c r="AG210" s="61"/>
      <c r="AH210" s="61">
        <v>0</v>
      </c>
      <c r="AI210" s="61"/>
      <c r="AJ210" s="61">
        <v>23218</v>
      </c>
      <c r="AK210" s="61"/>
      <c r="AL210" s="61">
        <v>22057.1</v>
      </c>
      <c r="AM210" s="61"/>
      <c r="AN210" s="61">
        <v>1160.9000000000001</v>
      </c>
      <c r="AO210" s="25"/>
      <c r="AP210" s="25">
        <v>23218</v>
      </c>
      <c r="AQ210" s="25"/>
      <c r="AR210" s="25">
        <v>22057.1</v>
      </c>
      <c r="AS210" s="25"/>
      <c r="AT210" s="69">
        <v>1160.9000000000001</v>
      </c>
      <c r="AU210" s="25"/>
      <c r="AV210" s="25">
        <v>23218</v>
      </c>
      <c r="AW210" s="25"/>
      <c r="AX210" s="25">
        <v>22057.1</v>
      </c>
      <c r="AY210" s="25"/>
      <c r="AZ210" s="61">
        <v>1160.9000000000001</v>
      </c>
      <c r="BA210" s="25"/>
      <c r="BB210" s="25">
        <v>23218</v>
      </c>
      <c r="BC210" s="25"/>
      <c r="BD210" s="25">
        <v>22057.1</v>
      </c>
      <c r="BE210" s="25"/>
      <c r="BF210" s="61">
        <v>1160.9000000000001</v>
      </c>
      <c r="BG210" s="25"/>
      <c r="BH210" s="25">
        <v>23218</v>
      </c>
      <c r="BI210" s="25"/>
      <c r="BJ210" s="25">
        <v>22057.1</v>
      </c>
      <c r="BK210" s="25"/>
      <c r="BL210" s="61">
        <v>1160.9000000000001</v>
      </c>
      <c r="BM210" s="25"/>
      <c r="BN210" s="56"/>
      <c r="BO210" s="56">
        <v>0</v>
      </c>
      <c r="BP210" s="56"/>
      <c r="BQ210" s="56">
        <v>0</v>
      </c>
      <c r="BR210" s="56"/>
      <c r="BS210" s="61">
        <v>0</v>
      </c>
      <c r="BT210" s="25"/>
      <c r="BU210" s="60">
        <f t="shared" si="119"/>
        <v>110285.5</v>
      </c>
      <c r="BV210" s="60">
        <f t="shared" si="120"/>
        <v>0</v>
      </c>
      <c r="BW210" s="60">
        <f t="shared" si="121"/>
        <v>5804.5</v>
      </c>
      <c r="BX210" s="57">
        <f t="shared" si="122"/>
        <v>0</v>
      </c>
      <c r="BY210" s="24">
        <f t="shared" si="107"/>
        <v>116090</v>
      </c>
      <c r="BZ210" s="24">
        <f t="shared" si="126"/>
        <v>0</v>
      </c>
      <c r="CA210" s="24">
        <f t="shared" si="108"/>
        <v>0</v>
      </c>
      <c r="CB210" s="24">
        <f t="shared" si="97"/>
        <v>0</v>
      </c>
      <c r="CC210" s="60"/>
      <c r="CD210" s="60">
        <f t="shared" si="123"/>
        <v>116090</v>
      </c>
      <c r="CE210" s="58">
        <f t="shared" si="124"/>
        <v>0</v>
      </c>
      <c r="CF210" s="59"/>
      <c r="CG210" s="12"/>
      <c r="CH210" s="67"/>
      <c r="CI210" s="4"/>
      <c r="CJ210" s="4"/>
      <c r="CK210" s="79"/>
      <c r="CL210" s="86">
        <f t="shared" si="125"/>
        <v>116090</v>
      </c>
      <c r="CM210" s="2" t="s">
        <v>92</v>
      </c>
    </row>
    <row r="211" spans="1:94" ht="280.5" customHeight="1" x14ac:dyDescent="0.85">
      <c r="A211" s="1"/>
      <c r="B211" s="54">
        <f t="shared" si="127"/>
        <v>181</v>
      </c>
      <c r="C211" s="115" t="s">
        <v>134</v>
      </c>
      <c r="D211" s="89">
        <v>0</v>
      </c>
      <c r="E211" s="63"/>
      <c r="F211" s="131">
        <v>0</v>
      </c>
      <c r="G211" s="131">
        <v>0</v>
      </c>
      <c r="H211" s="87">
        <v>0</v>
      </c>
      <c r="I211" s="87">
        <v>0</v>
      </c>
      <c r="J211" s="87">
        <v>0</v>
      </c>
      <c r="K211" s="87">
        <v>0</v>
      </c>
      <c r="L211" s="61">
        <v>0</v>
      </c>
      <c r="M211" s="61"/>
      <c r="N211" s="89">
        <v>0</v>
      </c>
      <c r="O211" s="61"/>
      <c r="P211" s="61">
        <v>0</v>
      </c>
      <c r="Q211" s="61"/>
      <c r="R211" s="61">
        <v>0</v>
      </c>
      <c r="S211" s="61"/>
      <c r="T211" s="89">
        <v>0</v>
      </c>
      <c r="U211" s="61"/>
      <c r="V211" s="61">
        <v>0</v>
      </c>
      <c r="W211" s="61"/>
      <c r="X211" s="61">
        <v>0</v>
      </c>
      <c r="Y211" s="61"/>
      <c r="Z211" s="61">
        <v>0</v>
      </c>
      <c r="AA211" s="61"/>
      <c r="AB211" s="61"/>
      <c r="AC211" s="61"/>
      <c r="AD211" s="61">
        <v>0</v>
      </c>
      <c r="AE211" s="61"/>
      <c r="AF211" s="61">
        <v>0</v>
      </c>
      <c r="AG211" s="61"/>
      <c r="AH211" s="61">
        <v>0</v>
      </c>
      <c r="AI211" s="61"/>
      <c r="AJ211" s="61">
        <v>0</v>
      </c>
      <c r="AK211" s="61"/>
      <c r="AL211" s="61">
        <v>0</v>
      </c>
      <c r="AM211" s="61"/>
      <c r="AN211" s="61">
        <v>0</v>
      </c>
      <c r="AO211" s="25"/>
      <c r="AP211" s="25">
        <v>0</v>
      </c>
      <c r="AQ211" s="25"/>
      <c r="AR211" s="25">
        <v>0</v>
      </c>
      <c r="AS211" s="25"/>
      <c r="AT211" s="69">
        <v>0</v>
      </c>
      <c r="AU211" s="25"/>
      <c r="AV211" s="25">
        <v>0</v>
      </c>
      <c r="AW211" s="25"/>
      <c r="AX211" s="25">
        <v>0</v>
      </c>
      <c r="AY211" s="25"/>
      <c r="AZ211" s="61">
        <v>0</v>
      </c>
      <c r="BA211" s="25"/>
      <c r="BB211" s="25">
        <v>0</v>
      </c>
      <c r="BC211" s="25"/>
      <c r="BD211" s="25">
        <v>0</v>
      </c>
      <c r="BE211" s="25"/>
      <c r="BF211" s="61">
        <v>0</v>
      </c>
      <c r="BG211" s="25"/>
      <c r="BH211" s="25">
        <v>0</v>
      </c>
      <c r="BI211" s="25"/>
      <c r="BJ211" s="25">
        <v>0</v>
      </c>
      <c r="BK211" s="25"/>
      <c r="BL211" s="61">
        <v>0</v>
      </c>
      <c r="BM211" s="25"/>
      <c r="BN211" s="56"/>
      <c r="BO211" s="56">
        <v>42710</v>
      </c>
      <c r="BP211" s="56"/>
      <c r="BQ211" s="56">
        <v>40574.5</v>
      </c>
      <c r="BR211" s="56"/>
      <c r="BS211" s="61">
        <v>2135.5</v>
      </c>
      <c r="BT211" s="25"/>
      <c r="BU211" s="60">
        <f t="shared" si="119"/>
        <v>40574.5</v>
      </c>
      <c r="BV211" s="60">
        <f t="shared" si="120"/>
        <v>0</v>
      </c>
      <c r="BW211" s="60">
        <f t="shared" si="121"/>
        <v>2135.5</v>
      </c>
      <c r="BX211" s="57">
        <f t="shared" si="122"/>
        <v>0</v>
      </c>
      <c r="BY211" s="24">
        <f t="shared" si="107"/>
        <v>42710</v>
      </c>
      <c r="BZ211" s="24">
        <f t="shared" si="126"/>
        <v>0</v>
      </c>
      <c r="CA211" s="24">
        <f t="shared" si="108"/>
        <v>0</v>
      </c>
      <c r="CB211" s="24">
        <f t="shared" si="97"/>
        <v>0</v>
      </c>
      <c r="CC211" s="60"/>
      <c r="CD211" s="60">
        <f t="shared" si="123"/>
        <v>42710</v>
      </c>
      <c r="CE211" s="58">
        <f t="shared" si="124"/>
        <v>0</v>
      </c>
      <c r="CF211" s="59"/>
      <c r="CG211" s="12"/>
      <c r="CH211" s="67"/>
      <c r="CI211" s="4"/>
      <c r="CJ211" s="4"/>
      <c r="CK211" s="79"/>
      <c r="CL211" s="86">
        <f t="shared" si="125"/>
        <v>42710</v>
      </c>
    </row>
    <row r="212" spans="1:94" s="53" customFormat="1" ht="161.25" hidden="1" customHeight="1" x14ac:dyDescent="0.85">
      <c r="A212" s="133"/>
      <c r="B212" s="4"/>
      <c r="C212" s="193" t="s">
        <v>228</v>
      </c>
      <c r="D212" s="25">
        <f>SUM(D213:D231)</f>
        <v>137348.05000000002</v>
      </c>
      <c r="E212" s="25">
        <f t="shared" ref="E212:BP212" si="128">SUM(E213:E231)</f>
        <v>0</v>
      </c>
      <c r="F212" s="25">
        <f t="shared" si="128"/>
        <v>0</v>
      </c>
      <c r="G212" s="25">
        <f t="shared" si="128"/>
        <v>0</v>
      </c>
      <c r="H212" s="133">
        <f t="shared" si="128"/>
        <v>0</v>
      </c>
      <c r="I212" s="133">
        <f t="shared" si="128"/>
        <v>0</v>
      </c>
      <c r="J212" s="133">
        <f t="shared" si="128"/>
        <v>0</v>
      </c>
      <c r="K212" s="133">
        <f t="shared" si="128"/>
        <v>0</v>
      </c>
      <c r="L212" s="25">
        <f t="shared" si="128"/>
        <v>0</v>
      </c>
      <c r="M212" s="25">
        <f t="shared" si="128"/>
        <v>0</v>
      </c>
      <c r="N212" s="133">
        <f t="shared" si="128"/>
        <v>0</v>
      </c>
      <c r="O212" s="133">
        <f t="shared" si="128"/>
        <v>0</v>
      </c>
      <c r="P212" s="133">
        <f t="shared" si="128"/>
        <v>0</v>
      </c>
      <c r="Q212" s="133">
        <f t="shared" si="128"/>
        <v>0</v>
      </c>
      <c r="R212" s="25">
        <f t="shared" si="128"/>
        <v>0</v>
      </c>
      <c r="S212" s="25">
        <f t="shared" si="128"/>
        <v>0</v>
      </c>
      <c r="T212" s="133">
        <f t="shared" si="128"/>
        <v>0</v>
      </c>
      <c r="U212" s="133">
        <f t="shared" si="128"/>
        <v>0</v>
      </c>
      <c r="V212" s="133">
        <f t="shared" si="128"/>
        <v>0</v>
      </c>
      <c r="W212" s="133">
        <f t="shared" si="128"/>
        <v>0</v>
      </c>
      <c r="X212" s="25">
        <f t="shared" si="128"/>
        <v>0</v>
      </c>
      <c r="Y212" s="25">
        <f t="shared" si="128"/>
        <v>0</v>
      </c>
      <c r="Z212" s="133">
        <f t="shared" si="128"/>
        <v>0</v>
      </c>
      <c r="AA212" s="133">
        <f t="shared" si="128"/>
        <v>0</v>
      </c>
      <c r="AB212" s="133">
        <f t="shared" si="128"/>
        <v>0</v>
      </c>
      <c r="AC212" s="133">
        <f t="shared" si="128"/>
        <v>0</v>
      </c>
      <c r="AD212" s="25">
        <f t="shared" si="128"/>
        <v>0</v>
      </c>
      <c r="AE212" s="25">
        <f t="shared" si="128"/>
        <v>0</v>
      </c>
      <c r="AF212" s="133">
        <f t="shared" si="128"/>
        <v>0</v>
      </c>
      <c r="AG212" s="133">
        <f t="shared" si="128"/>
        <v>0</v>
      </c>
      <c r="AH212" s="133">
        <f t="shared" si="128"/>
        <v>0</v>
      </c>
      <c r="AI212" s="133">
        <f t="shared" si="128"/>
        <v>0</v>
      </c>
      <c r="AJ212" s="25">
        <f t="shared" si="128"/>
        <v>0</v>
      </c>
      <c r="AK212" s="25">
        <f t="shared" si="128"/>
        <v>0</v>
      </c>
      <c r="AL212" s="133">
        <f t="shared" si="128"/>
        <v>0</v>
      </c>
      <c r="AM212" s="133">
        <f t="shared" si="128"/>
        <v>0</v>
      </c>
      <c r="AN212" s="133">
        <f t="shared" si="128"/>
        <v>0</v>
      </c>
      <c r="AO212" s="133">
        <f t="shared" si="128"/>
        <v>0</v>
      </c>
      <c r="AP212" s="25">
        <f t="shared" si="128"/>
        <v>0</v>
      </c>
      <c r="AQ212" s="25">
        <f t="shared" si="128"/>
        <v>0</v>
      </c>
      <c r="AR212" s="133">
        <f t="shared" si="128"/>
        <v>0</v>
      </c>
      <c r="AS212" s="133">
        <f t="shared" si="128"/>
        <v>0</v>
      </c>
      <c r="AT212" s="133">
        <f t="shared" si="128"/>
        <v>0</v>
      </c>
      <c r="AU212" s="133">
        <f t="shared" si="128"/>
        <v>0</v>
      </c>
      <c r="AV212" s="25">
        <f t="shared" si="128"/>
        <v>0</v>
      </c>
      <c r="AW212" s="25">
        <f t="shared" si="128"/>
        <v>0</v>
      </c>
      <c r="AX212" s="133">
        <f t="shared" si="128"/>
        <v>0</v>
      </c>
      <c r="AY212" s="133">
        <f t="shared" si="128"/>
        <v>0</v>
      </c>
      <c r="AZ212" s="133">
        <f t="shared" si="128"/>
        <v>0</v>
      </c>
      <c r="BA212" s="133">
        <f t="shared" si="128"/>
        <v>0</v>
      </c>
      <c r="BB212" s="25">
        <f t="shared" si="128"/>
        <v>0</v>
      </c>
      <c r="BC212" s="25">
        <f t="shared" si="128"/>
        <v>0</v>
      </c>
      <c r="BD212" s="133">
        <f t="shared" si="128"/>
        <v>0</v>
      </c>
      <c r="BE212" s="133">
        <f t="shared" si="128"/>
        <v>0</v>
      </c>
      <c r="BF212" s="133">
        <f t="shared" si="128"/>
        <v>0</v>
      </c>
      <c r="BG212" s="133">
        <f t="shared" si="128"/>
        <v>0</v>
      </c>
      <c r="BH212" s="25">
        <f t="shared" si="128"/>
        <v>0</v>
      </c>
      <c r="BI212" s="25">
        <f t="shared" si="128"/>
        <v>0</v>
      </c>
      <c r="BJ212" s="133">
        <f t="shared" si="128"/>
        <v>0</v>
      </c>
      <c r="BK212" s="133">
        <f t="shared" si="128"/>
        <v>0</v>
      </c>
      <c r="BL212" s="133">
        <f t="shared" si="128"/>
        <v>0</v>
      </c>
      <c r="BM212" s="133">
        <f t="shared" si="128"/>
        <v>0</v>
      </c>
      <c r="BN212" s="133">
        <f t="shared" si="128"/>
        <v>0</v>
      </c>
      <c r="BO212" s="25">
        <f t="shared" si="128"/>
        <v>1281360</v>
      </c>
      <c r="BP212" s="25">
        <f t="shared" si="128"/>
        <v>0</v>
      </c>
      <c r="BQ212" s="133">
        <f t="shared" ref="BQ212:CL212" si="129">SUM(BQ213:BQ231)</f>
        <v>0</v>
      </c>
      <c r="BR212" s="133">
        <f t="shared" si="129"/>
        <v>0</v>
      </c>
      <c r="BS212" s="133">
        <f t="shared" si="129"/>
        <v>0</v>
      </c>
      <c r="BT212" s="133">
        <f t="shared" si="129"/>
        <v>0</v>
      </c>
      <c r="BU212" s="133">
        <f t="shared" si="129"/>
        <v>0</v>
      </c>
      <c r="BV212" s="133">
        <f t="shared" si="129"/>
        <v>0</v>
      </c>
      <c r="BW212" s="133">
        <f t="shared" si="129"/>
        <v>0</v>
      </c>
      <c r="BX212" s="133">
        <f t="shared" si="129"/>
        <v>0</v>
      </c>
      <c r="BY212" s="25">
        <f t="shared" si="129"/>
        <v>1281360</v>
      </c>
      <c r="BZ212" s="170">
        <f>SUM(BZ213:BZ231)</f>
        <v>0</v>
      </c>
      <c r="CA212" s="170">
        <f t="shared" si="129"/>
        <v>0</v>
      </c>
      <c r="CB212" s="170" t="e">
        <f>CA212*100/BZ212</f>
        <v>#DIV/0!</v>
      </c>
      <c r="CC212" s="170">
        <f>CA212/BY212*100</f>
        <v>0</v>
      </c>
      <c r="CD212" s="25">
        <f t="shared" si="129"/>
        <v>1418708.0499999998</v>
      </c>
      <c r="CE212" s="25">
        <f t="shared" si="129"/>
        <v>0</v>
      </c>
      <c r="CF212" s="25">
        <f t="shared" si="129"/>
        <v>0</v>
      </c>
      <c r="CG212" s="133">
        <f t="shared" si="129"/>
        <v>0</v>
      </c>
      <c r="CH212" s="133">
        <f>CH213+CH214+CH215+CH216+CH217+CH218+CH219+CH220+CH221+CH222+CH223+CH224+CH225+CH226+CH227+CH228+CH229+CH230+CH231</f>
        <v>327560</v>
      </c>
      <c r="CI212" s="25">
        <f t="shared" si="129"/>
        <v>0</v>
      </c>
      <c r="CJ212" s="24">
        <f t="shared" si="129"/>
        <v>0</v>
      </c>
      <c r="CK212" s="24">
        <f t="shared" si="129"/>
        <v>0</v>
      </c>
      <c r="CL212" s="24">
        <f t="shared" si="129"/>
        <v>0</v>
      </c>
      <c r="CM212" s="19" t="s">
        <v>93</v>
      </c>
      <c r="CN212" s="51"/>
      <c r="CO212" s="52"/>
      <c r="CP212" s="52"/>
    </row>
    <row r="213" spans="1:94" s="4" customFormat="1" ht="261.75" hidden="1" customHeight="1" x14ac:dyDescent="0.25">
      <c r="B213" s="54">
        <f>B211+1</f>
        <v>182</v>
      </c>
      <c r="C213" s="115" t="s">
        <v>229</v>
      </c>
      <c r="D213" s="4">
        <v>8600.17</v>
      </c>
      <c r="E213" s="4">
        <v>0</v>
      </c>
      <c r="F213" s="42">
        <v>0</v>
      </c>
      <c r="G213" s="42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4">
        <v>0</v>
      </c>
      <c r="BG213" s="4">
        <v>0</v>
      </c>
      <c r="BH213" s="4">
        <v>0</v>
      </c>
      <c r="BI213" s="4">
        <v>0</v>
      </c>
      <c r="BJ213" s="4">
        <v>0</v>
      </c>
      <c r="BK213" s="4">
        <v>0</v>
      </c>
      <c r="BL213" s="4">
        <v>0</v>
      </c>
      <c r="BM213" s="4">
        <v>0</v>
      </c>
      <c r="BN213" s="4">
        <v>0</v>
      </c>
      <c r="BO213" s="4">
        <v>31551.16</v>
      </c>
      <c r="BP213" s="4">
        <v>0</v>
      </c>
      <c r="BU213" s="24"/>
      <c r="BV213" s="25"/>
      <c r="BW213" s="25"/>
      <c r="BX213" s="25"/>
      <c r="BY213" s="24">
        <f>F213+L213+R213+X213+AD213+AJ213+AP213+AV213+BB213+BH213+BO213</f>
        <v>31551.16</v>
      </c>
      <c r="BZ213" s="24">
        <f>F213+L213+R213</f>
        <v>0</v>
      </c>
      <c r="CA213" s="24">
        <f>G213+M213+S213+Y213+AE213+AK213+AQ213+AW213+BC213+BI213+BP213</f>
        <v>0</v>
      </c>
      <c r="CB213" s="24">
        <f t="shared" si="97"/>
        <v>0</v>
      </c>
      <c r="CC213" s="60"/>
      <c r="CD213" s="60">
        <f t="shared" ref="CD213:CD233" si="130">D213+BY213</f>
        <v>40151.33</v>
      </c>
      <c r="CE213" s="58">
        <f t="shared" ref="CE213:CE233" si="131">E213+CA213</f>
        <v>0</v>
      </c>
      <c r="CH213" s="67"/>
      <c r="CL213" s="25"/>
      <c r="CM213" s="4" t="s">
        <v>92</v>
      </c>
    </row>
    <row r="214" spans="1:94" ht="261.75" hidden="1" customHeight="1" x14ac:dyDescent="0.85">
      <c r="A214" s="1"/>
      <c r="B214" s="1">
        <f>B213+1</f>
        <v>183</v>
      </c>
      <c r="C214" s="115" t="s">
        <v>231</v>
      </c>
      <c r="D214" s="63">
        <v>128747.88</v>
      </c>
      <c r="E214" s="63">
        <v>0</v>
      </c>
      <c r="F214" s="132">
        <v>0</v>
      </c>
      <c r="G214" s="132">
        <v>0</v>
      </c>
      <c r="H214" s="63">
        <v>0</v>
      </c>
      <c r="I214" s="63">
        <v>0</v>
      </c>
      <c r="J214" s="63">
        <v>0</v>
      </c>
      <c r="K214" s="63">
        <v>0</v>
      </c>
      <c r="L214" s="63">
        <v>0</v>
      </c>
      <c r="M214" s="63">
        <v>0</v>
      </c>
      <c r="N214" s="63">
        <v>0</v>
      </c>
      <c r="O214" s="63">
        <v>0</v>
      </c>
      <c r="P214" s="63">
        <v>0</v>
      </c>
      <c r="Q214" s="63">
        <v>0</v>
      </c>
      <c r="R214" s="63">
        <v>0</v>
      </c>
      <c r="S214" s="63">
        <v>0</v>
      </c>
      <c r="T214" s="63">
        <v>0</v>
      </c>
      <c r="U214" s="63">
        <v>0</v>
      </c>
      <c r="V214" s="63">
        <v>0</v>
      </c>
      <c r="W214" s="63">
        <v>0</v>
      </c>
      <c r="X214" s="63">
        <v>0</v>
      </c>
      <c r="Y214" s="63">
        <v>0</v>
      </c>
      <c r="Z214" s="63">
        <v>0</v>
      </c>
      <c r="AA214" s="63">
        <v>0</v>
      </c>
      <c r="AB214" s="63">
        <v>0</v>
      </c>
      <c r="AC214" s="63">
        <v>0</v>
      </c>
      <c r="AD214" s="63">
        <v>0</v>
      </c>
      <c r="AE214" s="63">
        <v>0</v>
      </c>
      <c r="AF214" s="63">
        <v>0</v>
      </c>
      <c r="AG214" s="63">
        <v>0</v>
      </c>
      <c r="AH214" s="63">
        <v>0</v>
      </c>
      <c r="AI214" s="63">
        <v>0</v>
      </c>
      <c r="AJ214" s="63">
        <v>0</v>
      </c>
      <c r="AK214" s="63">
        <v>0</v>
      </c>
      <c r="AL214" s="63">
        <v>0</v>
      </c>
      <c r="AM214" s="63">
        <v>0</v>
      </c>
      <c r="AN214" s="63">
        <v>0</v>
      </c>
      <c r="AO214" s="63">
        <v>0</v>
      </c>
      <c r="AP214" s="63">
        <v>0</v>
      </c>
      <c r="AQ214" s="63">
        <v>0</v>
      </c>
      <c r="AR214" s="63">
        <v>0</v>
      </c>
      <c r="AS214" s="63">
        <v>0</v>
      </c>
      <c r="AT214" s="63">
        <v>0</v>
      </c>
      <c r="AU214" s="63">
        <v>0</v>
      </c>
      <c r="AV214" s="63">
        <v>0</v>
      </c>
      <c r="AW214" s="63">
        <v>0</v>
      </c>
      <c r="AX214" s="63">
        <v>0</v>
      </c>
      <c r="AY214" s="63">
        <v>0</v>
      </c>
      <c r="AZ214" s="63">
        <v>0</v>
      </c>
      <c r="BA214" s="63">
        <v>0</v>
      </c>
      <c r="BB214" s="63">
        <v>0</v>
      </c>
      <c r="BC214" s="63">
        <v>0</v>
      </c>
      <c r="BD214" s="63">
        <v>0</v>
      </c>
      <c r="BE214" s="63">
        <v>0</v>
      </c>
      <c r="BF214" s="63">
        <v>0</v>
      </c>
      <c r="BG214" s="63">
        <v>0</v>
      </c>
      <c r="BH214" s="63">
        <v>0</v>
      </c>
      <c r="BI214" s="63">
        <v>0</v>
      </c>
      <c r="BJ214" s="63">
        <v>0</v>
      </c>
      <c r="BK214" s="63">
        <v>0</v>
      </c>
      <c r="BL214" s="63">
        <v>0</v>
      </c>
      <c r="BM214" s="63">
        <v>0</v>
      </c>
      <c r="BN214" s="63">
        <v>0</v>
      </c>
      <c r="BO214" s="56">
        <v>461448.84</v>
      </c>
      <c r="BP214" s="56"/>
      <c r="BQ214" s="56"/>
      <c r="BR214" s="56"/>
      <c r="BS214" s="61"/>
      <c r="BT214" s="25"/>
      <c r="BU214" s="24"/>
      <c r="BV214" s="59"/>
      <c r="BW214" s="59"/>
      <c r="BX214" s="59"/>
      <c r="BY214" s="24">
        <f>F214+L214+R214+X214+AD214+AJ214+AP214+AV214+BB214+BH214+BO214</f>
        <v>461448.84</v>
      </c>
      <c r="BZ214" s="24">
        <f t="shared" ref="BZ214:BZ231" si="132">F214+L214+R214</f>
        <v>0</v>
      </c>
      <c r="CA214" s="24">
        <f>G214+M214+S214+Y214+AE214+AK214+AQ214+AW214+BC214+BI214+BP214</f>
        <v>0</v>
      </c>
      <c r="CB214" s="24">
        <f t="shared" si="97"/>
        <v>0</v>
      </c>
      <c r="CC214" s="60"/>
      <c r="CD214" s="60">
        <f t="shared" si="130"/>
        <v>590196.72</v>
      </c>
      <c r="CE214" s="58">
        <f t="shared" si="131"/>
        <v>0</v>
      </c>
      <c r="CF214" s="59"/>
      <c r="CG214" s="12"/>
      <c r="CH214" s="67">
        <v>92100</v>
      </c>
      <c r="CI214" s="4"/>
      <c r="CJ214" s="4"/>
      <c r="CK214" s="79"/>
      <c r="CL214" s="4"/>
      <c r="CM214" s="4" t="s">
        <v>92</v>
      </c>
    </row>
    <row r="215" spans="1:94" ht="261.75" hidden="1" customHeight="1" x14ac:dyDescent="0.85">
      <c r="A215" s="1"/>
      <c r="B215" s="1">
        <f t="shared" ref="B215:B231" si="133">B214+1</f>
        <v>184</v>
      </c>
      <c r="C215" s="115" t="s">
        <v>230</v>
      </c>
      <c r="D215" s="63">
        <v>0</v>
      </c>
      <c r="E215" s="63">
        <v>0</v>
      </c>
      <c r="F215" s="132">
        <v>0</v>
      </c>
      <c r="G215" s="132">
        <v>0</v>
      </c>
      <c r="H215" s="63">
        <v>0</v>
      </c>
      <c r="I215" s="63">
        <v>0</v>
      </c>
      <c r="J215" s="63">
        <v>0</v>
      </c>
      <c r="K215" s="63">
        <v>0</v>
      </c>
      <c r="L215" s="63">
        <v>0</v>
      </c>
      <c r="M215" s="63">
        <v>0</v>
      </c>
      <c r="N215" s="63">
        <v>0</v>
      </c>
      <c r="O215" s="63">
        <v>0</v>
      </c>
      <c r="P215" s="63">
        <v>0</v>
      </c>
      <c r="Q215" s="63">
        <v>0</v>
      </c>
      <c r="R215" s="63">
        <v>0</v>
      </c>
      <c r="S215" s="63">
        <v>0</v>
      </c>
      <c r="T215" s="63">
        <v>0</v>
      </c>
      <c r="U215" s="63">
        <v>0</v>
      </c>
      <c r="V215" s="63">
        <v>0</v>
      </c>
      <c r="W215" s="63">
        <v>0</v>
      </c>
      <c r="X215" s="63">
        <v>0</v>
      </c>
      <c r="Y215" s="63">
        <v>0</v>
      </c>
      <c r="Z215" s="63">
        <v>0</v>
      </c>
      <c r="AA215" s="63">
        <v>0</v>
      </c>
      <c r="AB215" s="63">
        <v>0</v>
      </c>
      <c r="AC215" s="63">
        <v>0</v>
      </c>
      <c r="AD215" s="63">
        <v>0</v>
      </c>
      <c r="AE215" s="63">
        <v>0</v>
      </c>
      <c r="AF215" s="63">
        <v>0</v>
      </c>
      <c r="AG215" s="63">
        <v>0</v>
      </c>
      <c r="AH215" s="63">
        <v>0</v>
      </c>
      <c r="AI215" s="63">
        <v>0</v>
      </c>
      <c r="AJ215" s="63">
        <v>0</v>
      </c>
      <c r="AK215" s="63">
        <v>0</v>
      </c>
      <c r="AL215" s="63">
        <v>0</v>
      </c>
      <c r="AM215" s="63">
        <v>0</v>
      </c>
      <c r="AN215" s="63">
        <v>0</v>
      </c>
      <c r="AO215" s="63">
        <v>0</v>
      </c>
      <c r="AP215" s="63">
        <v>0</v>
      </c>
      <c r="AQ215" s="63">
        <v>0</v>
      </c>
      <c r="AR215" s="63">
        <v>0</v>
      </c>
      <c r="AS215" s="63">
        <v>0</v>
      </c>
      <c r="AT215" s="63">
        <v>0</v>
      </c>
      <c r="AU215" s="63">
        <v>0</v>
      </c>
      <c r="AV215" s="63">
        <v>0</v>
      </c>
      <c r="AW215" s="63">
        <v>0</v>
      </c>
      <c r="AX215" s="63">
        <v>0</v>
      </c>
      <c r="AY215" s="63">
        <v>0</v>
      </c>
      <c r="AZ215" s="63">
        <v>0</v>
      </c>
      <c r="BA215" s="63">
        <v>0</v>
      </c>
      <c r="BB215" s="63">
        <v>0</v>
      </c>
      <c r="BC215" s="63">
        <v>0</v>
      </c>
      <c r="BD215" s="63">
        <v>0</v>
      </c>
      <c r="BE215" s="63">
        <v>0</v>
      </c>
      <c r="BF215" s="63">
        <v>0</v>
      </c>
      <c r="BG215" s="63">
        <v>0</v>
      </c>
      <c r="BH215" s="63">
        <v>0</v>
      </c>
      <c r="BI215" s="63">
        <v>0</v>
      </c>
      <c r="BJ215" s="63">
        <v>0</v>
      </c>
      <c r="BK215" s="63">
        <v>0</v>
      </c>
      <c r="BL215" s="63">
        <v>0</v>
      </c>
      <c r="BM215" s="63">
        <v>0</v>
      </c>
      <c r="BN215" s="63">
        <v>0</v>
      </c>
      <c r="BO215" s="56">
        <v>62720</v>
      </c>
      <c r="BP215" s="56"/>
      <c r="BQ215" s="56"/>
      <c r="BR215" s="56"/>
      <c r="BS215" s="61"/>
      <c r="BT215" s="25"/>
      <c r="BU215" s="24"/>
      <c r="BV215" s="59"/>
      <c r="BW215" s="59"/>
      <c r="BX215" s="59"/>
      <c r="BY215" s="24">
        <f t="shared" ref="BY215:BY233" si="134">F215+L215+R215+X215+AD215+AJ215+AP215+AV215+BB215+BH215+BO215</f>
        <v>62720</v>
      </c>
      <c r="BZ215" s="24">
        <f t="shared" si="132"/>
        <v>0</v>
      </c>
      <c r="CA215" s="24">
        <v>0</v>
      </c>
      <c r="CB215" s="24">
        <f t="shared" si="97"/>
        <v>0</v>
      </c>
      <c r="CC215" s="60"/>
      <c r="CD215" s="60">
        <f t="shared" si="130"/>
        <v>62720</v>
      </c>
      <c r="CE215" s="58">
        <f t="shared" si="131"/>
        <v>0</v>
      </c>
      <c r="CF215" s="59"/>
      <c r="CG215" s="12"/>
      <c r="CH215" s="67"/>
      <c r="CI215" s="4"/>
      <c r="CJ215" s="4"/>
      <c r="CK215" s="79"/>
      <c r="CL215" s="4"/>
      <c r="CM215" s="4" t="s">
        <v>92</v>
      </c>
    </row>
    <row r="216" spans="1:94" ht="261.75" hidden="1" customHeight="1" x14ac:dyDescent="0.85">
      <c r="A216" s="1"/>
      <c r="B216" s="1">
        <f t="shared" si="133"/>
        <v>185</v>
      </c>
      <c r="C216" s="115" t="s">
        <v>232</v>
      </c>
      <c r="D216" s="63">
        <v>0</v>
      </c>
      <c r="E216" s="63">
        <v>0</v>
      </c>
      <c r="F216" s="132">
        <v>0</v>
      </c>
      <c r="G216" s="132">
        <v>0</v>
      </c>
      <c r="H216" s="63">
        <v>0</v>
      </c>
      <c r="I216" s="63">
        <v>0</v>
      </c>
      <c r="J216" s="63">
        <v>0</v>
      </c>
      <c r="K216" s="63">
        <v>0</v>
      </c>
      <c r="L216" s="63">
        <v>0</v>
      </c>
      <c r="M216" s="63">
        <v>0</v>
      </c>
      <c r="N216" s="63">
        <v>0</v>
      </c>
      <c r="O216" s="63">
        <v>0</v>
      </c>
      <c r="P216" s="63">
        <v>0</v>
      </c>
      <c r="Q216" s="63">
        <v>0</v>
      </c>
      <c r="R216" s="63">
        <v>0</v>
      </c>
      <c r="S216" s="63">
        <v>0</v>
      </c>
      <c r="T216" s="63">
        <v>0</v>
      </c>
      <c r="U216" s="63">
        <v>0</v>
      </c>
      <c r="V216" s="63">
        <v>0</v>
      </c>
      <c r="W216" s="63">
        <v>0</v>
      </c>
      <c r="X216" s="63">
        <v>0</v>
      </c>
      <c r="Y216" s="63">
        <v>0</v>
      </c>
      <c r="Z216" s="63">
        <v>0</v>
      </c>
      <c r="AA216" s="63">
        <v>0</v>
      </c>
      <c r="AB216" s="63">
        <v>0</v>
      </c>
      <c r="AC216" s="63">
        <v>0</v>
      </c>
      <c r="AD216" s="63">
        <v>0</v>
      </c>
      <c r="AE216" s="63">
        <v>0</v>
      </c>
      <c r="AF216" s="63">
        <v>0</v>
      </c>
      <c r="AG216" s="63">
        <v>0</v>
      </c>
      <c r="AH216" s="63">
        <v>0</v>
      </c>
      <c r="AI216" s="63">
        <v>0</v>
      </c>
      <c r="AJ216" s="63">
        <v>0</v>
      </c>
      <c r="AK216" s="63">
        <v>0</v>
      </c>
      <c r="AL216" s="63">
        <v>0</v>
      </c>
      <c r="AM216" s="63">
        <v>0</v>
      </c>
      <c r="AN216" s="63">
        <v>0</v>
      </c>
      <c r="AO216" s="63">
        <v>0</v>
      </c>
      <c r="AP216" s="63">
        <v>0</v>
      </c>
      <c r="AQ216" s="63">
        <v>0</v>
      </c>
      <c r="AR216" s="63">
        <v>0</v>
      </c>
      <c r="AS216" s="63">
        <v>0</v>
      </c>
      <c r="AT216" s="63">
        <v>0</v>
      </c>
      <c r="AU216" s="63">
        <v>0</v>
      </c>
      <c r="AV216" s="63">
        <v>0</v>
      </c>
      <c r="AW216" s="63">
        <v>0</v>
      </c>
      <c r="AX216" s="63">
        <v>0</v>
      </c>
      <c r="AY216" s="63">
        <v>0</v>
      </c>
      <c r="AZ216" s="63">
        <v>0</v>
      </c>
      <c r="BA216" s="63">
        <v>0</v>
      </c>
      <c r="BB216" s="63">
        <v>0</v>
      </c>
      <c r="BC216" s="63">
        <v>0</v>
      </c>
      <c r="BD216" s="63">
        <v>0</v>
      </c>
      <c r="BE216" s="63">
        <v>0</v>
      </c>
      <c r="BF216" s="63">
        <v>0</v>
      </c>
      <c r="BG216" s="63">
        <v>0</v>
      </c>
      <c r="BH216" s="63">
        <v>0</v>
      </c>
      <c r="BI216" s="63">
        <v>0</v>
      </c>
      <c r="BJ216" s="63">
        <v>0</v>
      </c>
      <c r="BK216" s="63">
        <v>0</v>
      </c>
      <c r="BL216" s="63">
        <v>0</v>
      </c>
      <c r="BM216" s="63">
        <v>0</v>
      </c>
      <c r="BN216" s="63">
        <v>0</v>
      </c>
      <c r="BO216" s="56">
        <v>7000</v>
      </c>
      <c r="BP216" s="56"/>
      <c r="BQ216" s="56"/>
      <c r="BR216" s="56"/>
      <c r="BS216" s="61"/>
      <c r="BT216" s="25"/>
      <c r="BU216" s="24"/>
      <c r="BV216" s="59"/>
      <c r="BW216" s="59"/>
      <c r="BX216" s="59"/>
      <c r="BY216" s="24">
        <f t="shared" si="134"/>
        <v>7000</v>
      </c>
      <c r="BZ216" s="24">
        <f t="shared" si="132"/>
        <v>0</v>
      </c>
      <c r="CA216" s="24">
        <f t="shared" ref="CA216:CA233" si="135">G216+M216+S216+Y216+AE216+AK216+AQ216+AW216+BC216+BI216+BP216</f>
        <v>0</v>
      </c>
      <c r="CB216" s="24">
        <f t="shared" si="97"/>
        <v>0</v>
      </c>
      <c r="CC216" s="60"/>
      <c r="CD216" s="60">
        <f t="shared" si="130"/>
        <v>7000</v>
      </c>
      <c r="CE216" s="58">
        <f t="shared" si="131"/>
        <v>0</v>
      </c>
      <c r="CF216" s="59"/>
      <c r="CG216" s="12"/>
      <c r="CH216" s="67"/>
      <c r="CI216" s="4"/>
      <c r="CJ216" s="4"/>
      <c r="CK216" s="79"/>
      <c r="CL216" s="4"/>
      <c r="CM216" s="4" t="s">
        <v>92</v>
      </c>
    </row>
    <row r="217" spans="1:94" ht="351.75" hidden="1" customHeight="1" x14ac:dyDescent="0.85">
      <c r="A217" s="1"/>
      <c r="B217" s="1">
        <f t="shared" si="133"/>
        <v>186</v>
      </c>
      <c r="C217" s="115" t="s">
        <v>233</v>
      </c>
      <c r="D217" s="63">
        <v>0</v>
      </c>
      <c r="E217" s="63">
        <v>0</v>
      </c>
      <c r="F217" s="132">
        <v>0</v>
      </c>
      <c r="G217" s="132">
        <v>0</v>
      </c>
      <c r="H217" s="63">
        <v>0</v>
      </c>
      <c r="I217" s="63">
        <v>0</v>
      </c>
      <c r="J217" s="63">
        <v>0</v>
      </c>
      <c r="K217" s="63">
        <v>0</v>
      </c>
      <c r="L217" s="63">
        <v>0</v>
      </c>
      <c r="M217" s="63">
        <v>0</v>
      </c>
      <c r="N217" s="63">
        <v>0</v>
      </c>
      <c r="O217" s="63">
        <v>0</v>
      </c>
      <c r="P217" s="63">
        <v>0</v>
      </c>
      <c r="Q217" s="63">
        <v>0</v>
      </c>
      <c r="R217" s="63">
        <v>0</v>
      </c>
      <c r="S217" s="63">
        <v>0</v>
      </c>
      <c r="T217" s="63">
        <v>0</v>
      </c>
      <c r="U217" s="63">
        <v>0</v>
      </c>
      <c r="V217" s="63">
        <v>0</v>
      </c>
      <c r="W217" s="63">
        <v>0</v>
      </c>
      <c r="X217" s="63">
        <v>0</v>
      </c>
      <c r="Y217" s="63">
        <v>0</v>
      </c>
      <c r="Z217" s="63">
        <v>0</v>
      </c>
      <c r="AA217" s="63">
        <v>0</v>
      </c>
      <c r="AB217" s="63">
        <v>0</v>
      </c>
      <c r="AC217" s="63">
        <v>0</v>
      </c>
      <c r="AD217" s="63">
        <v>0</v>
      </c>
      <c r="AE217" s="63">
        <v>0</v>
      </c>
      <c r="AF217" s="63">
        <v>0</v>
      </c>
      <c r="AG217" s="63">
        <v>0</v>
      </c>
      <c r="AH217" s="63">
        <v>0</v>
      </c>
      <c r="AI217" s="63">
        <v>0</v>
      </c>
      <c r="AJ217" s="63">
        <v>0</v>
      </c>
      <c r="AK217" s="63">
        <v>0</v>
      </c>
      <c r="AL217" s="63">
        <v>0</v>
      </c>
      <c r="AM217" s="63">
        <v>0</v>
      </c>
      <c r="AN217" s="63">
        <v>0</v>
      </c>
      <c r="AO217" s="63">
        <v>0</v>
      </c>
      <c r="AP217" s="63">
        <v>0</v>
      </c>
      <c r="AQ217" s="63">
        <v>0</v>
      </c>
      <c r="AR217" s="63">
        <v>0</v>
      </c>
      <c r="AS217" s="63">
        <v>0</v>
      </c>
      <c r="AT217" s="63">
        <v>0</v>
      </c>
      <c r="AU217" s="63">
        <v>0</v>
      </c>
      <c r="AV217" s="63">
        <v>0</v>
      </c>
      <c r="AW217" s="63">
        <v>0</v>
      </c>
      <c r="AX217" s="63">
        <v>0</v>
      </c>
      <c r="AY217" s="63">
        <v>0</v>
      </c>
      <c r="AZ217" s="63">
        <v>0</v>
      </c>
      <c r="BA217" s="63">
        <v>0</v>
      </c>
      <c r="BB217" s="63">
        <v>0</v>
      </c>
      <c r="BC217" s="63">
        <v>0</v>
      </c>
      <c r="BD217" s="63">
        <v>0</v>
      </c>
      <c r="BE217" s="63">
        <v>0</v>
      </c>
      <c r="BF217" s="63">
        <v>0</v>
      </c>
      <c r="BG217" s="63">
        <v>0</v>
      </c>
      <c r="BH217" s="63">
        <v>0</v>
      </c>
      <c r="BI217" s="63">
        <v>0</v>
      </c>
      <c r="BJ217" s="63">
        <v>0</v>
      </c>
      <c r="BK217" s="63">
        <v>0</v>
      </c>
      <c r="BL217" s="63">
        <v>0</v>
      </c>
      <c r="BM217" s="63">
        <v>0</v>
      </c>
      <c r="BN217" s="63">
        <v>0</v>
      </c>
      <c r="BO217" s="56">
        <v>51660</v>
      </c>
      <c r="BP217" s="56"/>
      <c r="BQ217" s="56"/>
      <c r="BR217" s="56"/>
      <c r="BS217" s="25"/>
      <c r="BT217" s="25"/>
      <c r="BU217" s="24"/>
      <c r="BV217" s="59"/>
      <c r="BW217" s="59"/>
      <c r="BX217" s="59"/>
      <c r="BY217" s="24">
        <f t="shared" si="134"/>
        <v>51660</v>
      </c>
      <c r="BZ217" s="24">
        <f t="shared" si="132"/>
        <v>0</v>
      </c>
      <c r="CA217" s="24">
        <f t="shared" si="135"/>
        <v>0</v>
      </c>
      <c r="CB217" s="24">
        <f t="shared" si="97"/>
        <v>0</v>
      </c>
      <c r="CC217" s="60"/>
      <c r="CD217" s="60">
        <f t="shared" si="130"/>
        <v>51660</v>
      </c>
      <c r="CE217" s="58">
        <f t="shared" si="131"/>
        <v>0</v>
      </c>
      <c r="CF217" s="59"/>
      <c r="CG217" s="12"/>
      <c r="CH217" s="67" t="s">
        <v>271</v>
      </c>
      <c r="CI217" s="4"/>
      <c r="CJ217" s="4"/>
      <c r="CK217" s="79"/>
      <c r="CL217" s="4"/>
      <c r="CM217" s="4" t="s">
        <v>92</v>
      </c>
    </row>
    <row r="218" spans="1:94" ht="261.75" hidden="1" customHeight="1" x14ac:dyDescent="0.85">
      <c r="A218" s="1"/>
      <c r="B218" s="1">
        <f t="shared" si="133"/>
        <v>187</v>
      </c>
      <c r="C218" s="115" t="s">
        <v>234</v>
      </c>
      <c r="D218" s="63">
        <v>0</v>
      </c>
      <c r="E218" s="63">
        <v>0</v>
      </c>
      <c r="F218" s="132">
        <v>0</v>
      </c>
      <c r="G218" s="132">
        <v>0</v>
      </c>
      <c r="H218" s="63">
        <v>0</v>
      </c>
      <c r="I218" s="63">
        <v>0</v>
      </c>
      <c r="J218" s="63">
        <v>0</v>
      </c>
      <c r="K218" s="63">
        <v>0</v>
      </c>
      <c r="L218" s="63">
        <v>0</v>
      </c>
      <c r="M218" s="63">
        <v>0</v>
      </c>
      <c r="N218" s="63">
        <v>0</v>
      </c>
      <c r="O218" s="63">
        <v>0</v>
      </c>
      <c r="P218" s="63">
        <v>0</v>
      </c>
      <c r="Q218" s="63">
        <v>0</v>
      </c>
      <c r="R218" s="63">
        <v>0</v>
      </c>
      <c r="S218" s="63">
        <v>0</v>
      </c>
      <c r="T218" s="63">
        <v>0</v>
      </c>
      <c r="U218" s="63">
        <v>0</v>
      </c>
      <c r="V218" s="63">
        <v>0</v>
      </c>
      <c r="W218" s="63">
        <v>0</v>
      </c>
      <c r="X218" s="63">
        <v>0</v>
      </c>
      <c r="Y218" s="63">
        <v>0</v>
      </c>
      <c r="Z218" s="63">
        <v>0</v>
      </c>
      <c r="AA218" s="63">
        <v>0</v>
      </c>
      <c r="AB218" s="63">
        <v>0</v>
      </c>
      <c r="AC218" s="63">
        <v>0</v>
      </c>
      <c r="AD218" s="63">
        <v>0</v>
      </c>
      <c r="AE218" s="63">
        <v>0</v>
      </c>
      <c r="AF218" s="63">
        <v>0</v>
      </c>
      <c r="AG218" s="63">
        <v>0</v>
      </c>
      <c r="AH218" s="63">
        <v>0</v>
      </c>
      <c r="AI218" s="63">
        <v>0</v>
      </c>
      <c r="AJ218" s="63">
        <v>0</v>
      </c>
      <c r="AK218" s="63">
        <v>0</v>
      </c>
      <c r="AL218" s="63">
        <v>0</v>
      </c>
      <c r="AM218" s="63">
        <v>0</v>
      </c>
      <c r="AN218" s="63">
        <v>0</v>
      </c>
      <c r="AO218" s="63">
        <v>0</v>
      </c>
      <c r="AP218" s="63">
        <v>0</v>
      </c>
      <c r="AQ218" s="63">
        <v>0</v>
      </c>
      <c r="AR218" s="63">
        <v>0</v>
      </c>
      <c r="AS218" s="63">
        <v>0</v>
      </c>
      <c r="AT218" s="63">
        <v>0</v>
      </c>
      <c r="AU218" s="63">
        <v>0</v>
      </c>
      <c r="AV218" s="63">
        <v>0</v>
      </c>
      <c r="AW218" s="63">
        <v>0</v>
      </c>
      <c r="AX218" s="63">
        <v>0</v>
      </c>
      <c r="AY218" s="63">
        <v>0</v>
      </c>
      <c r="AZ218" s="63">
        <v>0</v>
      </c>
      <c r="BA218" s="63">
        <v>0</v>
      </c>
      <c r="BB218" s="63">
        <v>0</v>
      </c>
      <c r="BC218" s="63">
        <v>0</v>
      </c>
      <c r="BD218" s="63">
        <v>0</v>
      </c>
      <c r="BE218" s="63">
        <v>0</v>
      </c>
      <c r="BF218" s="63">
        <v>0</v>
      </c>
      <c r="BG218" s="63">
        <v>0</v>
      </c>
      <c r="BH218" s="63">
        <v>0</v>
      </c>
      <c r="BI218" s="63">
        <v>0</v>
      </c>
      <c r="BJ218" s="63">
        <v>0</v>
      </c>
      <c r="BK218" s="63">
        <v>0</v>
      </c>
      <c r="BL218" s="63">
        <v>0</v>
      </c>
      <c r="BM218" s="63">
        <v>0</v>
      </c>
      <c r="BN218" s="63">
        <v>0</v>
      </c>
      <c r="BO218" s="56">
        <v>11260</v>
      </c>
      <c r="BP218" s="56"/>
      <c r="BQ218" s="56"/>
      <c r="BR218" s="56"/>
      <c r="BS218" s="61"/>
      <c r="BT218" s="25"/>
      <c r="BU218" s="24"/>
      <c r="BV218" s="59"/>
      <c r="BW218" s="59"/>
      <c r="BX218" s="59"/>
      <c r="BY218" s="24">
        <f t="shared" si="134"/>
        <v>11260</v>
      </c>
      <c r="BZ218" s="24">
        <f t="shared" si="132"/>
        <v>0</v>
      </c>
      <c r="CA218" s="24">
        <f t="shared" si="135"/>
        <v>0</v>
      </c>
      <c r="CB218" s="24">
        <f t="shared" si="97"/>
        <v>0</v>
      </c>
      <c r="CC218" s="60"/>
      <c r="CD218" s="60">
        <f t="shared" si="130"/>
        <v>11260</v>
      </c>
      <c r="CE218" s="58">
        <f t="shared" si="131"/>
        <v>0</v>
      </c>
      <c r="CF218" s="59"/>
      <c r="CG218" s="12"/>
      <c r="CH218" s="67"/>
      <c r="CI218" s="4"/>
      <c r="CJ218" s="4"/>
      <c r="CK218" s="79"/>
      <c r="CL218" s="4"/>
      <c r="CM218" s="4" t="s">
        <v>92</v>
      </c>
    </row>
    <row r="219" spans="1:94" ht="261.75" hidden="1" customHeight="1" x14ac:dyDescent="0.85">
      <c r="A219" s="1"/>
      <c r="B219" s="1">
        <f t="shared" si="133"/>
        <v>188</v>
      </c>
      <c r="C219" s="115" t="s">
        <v>235</v>
      </c>
      <c r="D219" s="63">
        <v>0</v>
      </c>
      <c r="E219" s="63">
        <v>0</v>
      </c>
      <c r="F219" s="132">
        <v>0</v>
      </c>
      <c r="G219" s="132">
        <v>0</v>
      </c>
      <c r="H219" s="63">
        <v>0</v>
      </c>
      <c r="I219" s="63">
        <v>0</v>
      </c>
      <c r="J219" s="63">
        <v>0</v>
      </c>
      <c r="K219" s="63">
        <v>0</v>
      </c>
      <c r="L219" s="63">
        <v>0</v>
      </c>
      <c r="M219" s="63">
        <v>0</v>
      </c>
      <c r="N219" s="63">
        <v>0</v>
      </c>
      <c r="O219" s="63">
        <v>0</v>
      </c>
      <c r="P219" s="63">
        <v>0</v>
      </c>
      <c r="Q219" s="63">
        <v>0</v>
      </c>
      <c r="R219" s="63">
        <v>0</v>
      </c>
      <c r="S219" s="63">
        <v>0</v>
      </c>
      <c r="T219" s="63">
        <v>0</v>
      </c>
      <c r="U219" s="63">
        <v>0</v>
      </c>
      <c r="V219" s="63">
        <v>0</v>
      </c>
      <c r="W219" s="63">
        <v>0</v>
      </c>
      <c r="X219" s="63">
        <v>0</v>
      </c>
      <c r="Y219" s="63">
        <v>0</v>
      </c>
      <c r="Z219" s="63">
        <v>0</v>
      </c>
      <c r="AA219" s="63">
        <v>0</v>
      </c>
      <c r="AB219" s="63">
        <v>0</v>
      </c>
      <c r="AC219" s="63">
        <v>0</v>
      </c>
      <c r="AD219" s="63">
        <v>0</v>
      </c>
      <c r="AE219" s="63">
        <v>0</v>
      </c>
      <c r="AF219" s="63">
        <v>0</v>
      </c>
      <c r="AG219" s="63">
        <v>0</v>
      </c>
      <c r="AH219" s="63">
        <v>0</v>
      </c>
      <c r="AI219" s="63">
        <v>0</v>
      </c>
      <c r="AJ219" s="63">
        <v>0</v>
      </c>
      <c r="AK219" s="63">
        <v>0</v>
      </c>
      <c r="AL219" s="63">
        <v>0</v>
      </c>
      <c r="AM219" s="63">
        <v>0</v>
      </c>
      <c r="AN219" s="63">
        <v>0</v>
      </c>
      <c r="AO219" s="63">
        <v>0</v>
      </c>
      <c r="AP219" s="63">
        <v>0</v>
      </c>
      <c r="AQ219" s="63">
        <v>0</v>
      </c>
      <c r="AR219" s="63">
        <v>0</v>
      </c>
      <c r="AS219" s="63">
        <v>0</v>
      </c>
      <c r="AT219" s="63">
        <v>0</v>
      </c>
      <c r="AU219" s="63">
        <v>0</v>
      </c>
      <c r="AV219" s="63">
        <v>0</v>
      </c>
      <c r="AW219" s="63">
        <v>0</v>
      </c>
      <c r="AX219" s="63">
        <v>0</v>
      </c>
      <c r="AY219" s="63">
        <v>0</v>
      </c>
      <c r="AZ219" s="63">
        <v>0</v>
      </c>
      <c r="BA219" s="63">
        <v>0</v>
      </c>
      <c r="BB219" s="63">
        <v>0</v>
      </c>
      <c r="BC219" s="63">
        <v>0</v>
      </c>
      <c r="BD219" s="63">
        <v>0</v>
      </c>
      <c r="BE219" s="63">
        <v>0</v>
      </c>
      <c r="BF219" s="63">
        <v>0</v>
      </c>
      <c r="BG219" s="63">
        <v>0</v>
      </c>
      <c r="BH219" s="63">
        <v>0</v>
      </c>
      <c r="BI219" s="63">
        <v>0</v>
      </c>
      <c r="BJ219" s="63">
        <v>0</v>
      </c>
      <c r="BK219" s="63">
        <v>0</v>
      </c>
      <c r="BL219" s="63">
        <v>0</v>
      </c>
      <c r="BM219" s="63">
        <v>0</v>
      </c>
      <c r="BN219" s="63">
        <v>0</v>
      </c>
      <c r="BO219" s="56">
        <v>118680</v>
      </c>
      <c r="BP219" s="56"/>
      <c r="BQ219" s="56"/>
      <c r="BR219" s="56"/>
      <c r="BS219" s="63"/>
      <c r="BT219" s="63"/>
      <c r="BU219" s="24"/>
      <c r="BV219" s="63"/>
      <c r="BW219" s="25"/>
      <c r="BX219" s="63"/>
      <c r="BY219" s="24">
        <f t="shared" si="134"/>
        <v>118680</v>
      </c>
      <c r="BZ219" s="24">
        <f t="shared" si="132"/>
        <v>0</v>
      </c>
      <c r="CA219" s="24">
        <f t="shared" si="135"/>
        <v>0</v>
      </c>
      <c r="CB219" s="24">
        <f t="shared" si="97"/>
        <v>0</v>
      </c>
      <c r="CC219" s="60"/>
      <c r="CD219" s="60">
        <f t="shared" si="130"/>
        <v>118680</v>
      </c>
      <c r="CE219" s="58">
        <f t="shared" si="131"/>
        <v>0</v>
      </c>
      <c r="CF219" s="63"/>
      <c r="CG219" s="63"/>
      <c r="CH219" s="61">
        <v>31030</v>
      </c>
      <c r="CI219" s="63"/>
      <c r="CJ219" s="63"/>
      <c r="CK219" s="63"/>
      <c r="CL219" s="63"/>
      <c r="CM219" s="4" t="s">
        <v>92</v>
      </c>
    </row>
    <row r="220" spans="1:94" ht="261.75" hidden="1" customHeight="1" x14ac:dyDescent="0.85">
      <c r="A220" s="1"/>
      <c r="B220" s="1">
        <f t="shared" si="133"/>
        <v>189</v>
      </c>
      <c r="C220" s="115" t="s">
        <v>236</v>
      </c>
      <c r="D220" s="63">
        <v>0</v>
      </c>
      <c r="E220" s="63">
        <v>0</v>
      </c>
      <c r="F220" s="132">
        <v>0</v>
      </c>
      <c r="G220" s="132">
        <v>0</v>
      </c>
      <c r="H220" s="63">
        <v>0</v>
      </c>
      <c r="I220" s="63">
        <v>0</v>
      </c>
      <c r="J220" s="63">
        <v>0</v>
      </c>
      <c r="K220" s="63">
        <v>0</v>
      </c>
      <c r="L220" s="63">
        <v>0</v>
      </c>
      <c r="M220" s="63">
        <v>0</v>
      </c>
      <c r="N220" s="63">
        <v>0</v>
      </c>
      <c r="O220" s="63">
        <v>0</v>
      </c>
      <c r="P220" s="63">
        <v>0</v>
      </c>
      <c r="Q220" s="63">
        <v>0</v>
      </c>
      <c r="R220" s="63">
        <v>0</v>
      </c>
      <c r="S220" s="63">
        <v>0</v>
      </c>
      <c r="T220" s="63">
        <v>0</v>
      </c>
      <c r="U220" s="63">
        <v>0</v>
      </c>
      <c r="V220" s="63">
        <v>0</v>
      </c>
      <c r="W220" s="63">
        <v>0</v>
      </c>
      <c r="X220" s="63">
        <v>0</v>
      </c>
      <c r="Y220" s="63">
        <v>0</v>
      </c>
      <c r="Z220" s="63">
        <v>0</v>
      </c>
      <c r="AA220" s="63">
        <v>0</v>
      </c>
      <c r="AB220" s="63">
        <v>0</v>
      </c>
      <c r="AC220" s="63">
        <v>0</v>
      </c>
      <c r="AD220" s="63">
        <v>0</v>
      </c>
      <c r="AE220" s="63">
        <v>0</v>
      </c>
      <c r="AF220" s="63">
        <v>0</v>
      </c>
      <c r="AG220" s="63">
        <v>0</v>
      </c>
      <c r="AH220" s="63">
        <v>0</v>
      </c>
      <c r="AI220" s="63">
        <v>0</v>
      </c>
      <c r="AJ220" s="63">
        <v>0</v>
      </c>
      <c r="AK220" s="63">
        <v>0</v>
      </c>
      <c r="AL220" s="63">
        <v>0</v>
      </c>
      <c r="AM220" s="63">
        <v>0</v>
      </c>
      <c r="AN220" s="63">
        <v>0</v>
      </c>
      <c r="AO220" s="63">
        <v>0</v>
      </c>
      <c r="AP220" s="63">
        <v>0</v>
      </c>
      <c r="AQ220" s="63">
        <v>0</v>
      </c>
      <c r="AR220" s="63">
        <v>0</v>
      </c>
      <c r="AS220" s="63">
        <v>0</v>
      </c>
      <c r="AT220" s="63">
        <v>0</v>
      </c>
      <c r="AU220" s="63">
        <v>0</v>
      </c>
      <c r="AV220" s="63">
        <v>0</v>
      </c>
      <c r="AW220" s="63">
        <v>0</v>
      </c>
      <c r="AX220" s="63">
        <v>0</v>
      </c>
      <c r="AY220" s="63">
        <v>0</v>
      </c>
      <c r="AZ220" s="63">
        <v>0</v>
      </c>
      <c r="BA220" s="63">
        <v>0</v>
      </c>
      <c r="BB220" s="63">
        <v>0</v>
      </c>
      <c r="BC220" s="63">
        <v>0</v>
      </c>
      <c r="BD220" s="63">
        <v>0</v>
      </c>
      <c r="BE220" s="63">
        <v>0</v>
      </c>
      <c r="BF220" s="63">
        <v>0</v>
      </c>
      <c r="BG220" s="63">
        <v>0</v>
      </c>
      <c r="BH220" s="63">
        <v>0</v>
      </c>
      <c r="BI220" s="63">
        <v>0</v>
      </c>
      <c r="BJ220" s="63">
        <v>0</v>
      </c>
      <c r="BK220" s="63">
        <v>0</v>
      </c>
      <c r="BL220" s="63">
        <v>0</v>
      </c>
      <c r="BM220" s="63">
        <v>0</v>
      </c>
      <c r="BN220" s="63">
        <v>0</v>
      </c>
      <c r="BO220" s="56">
        <v>56480</v>
      </c>
      <c r="BP220" s="56"/>
      <c r="BQ220" s="56"/>
      <c r="BR220" s="56"/>
      <c r="BS220" s="61"/>
      <c r="BT220" s="25"/>
      <c r="BU220" s="24"/>
      <c r="BV220" s="59"/>
      <c r="BW220" s="59"/>
      <c r="BX220" s="59"/>
      <c r="BY220" s="24">
        <f t="shared" si="134"/>
        <v>56480</v>
      </c>
      <c r="BZ220" s="24">
        <f t="shared" si="132"/>
        <v>0</v>
      </c>
      <c r="CA220" s="24">
        <f t="shared" si="135"/>
        <v>0</v>
      </c>
      <c r="CB220" s="24">
        <f t="shared" si="97"/>
        <v>0</v>
      </c>
      <c r="CC220" s="60"/>
      <c r="CD220" s="60">
        <f t="shared" si="130"/>
        <v>56480</v>
      </c>
      <c r="CE220" s="58">
        <f t="shared" si="131"/>
        <v>0</v>
      </c>
      <c r="CF220" s="59"/>
      <c r="CG220" s="85"/>
      <c r="CH220" s="61" t="s">
        <v>270</v>
      </c>
      <c r="CI220" s="4"/>
      <c r="CJ220" s="4"/>
      <c r="CK220" s="79"/>
      <c r="CL220" s="4"/>
      <c r="CM220" s="4" t="s">
        <v>92</v>
      </c>
    </row>
    <row r="221" spans="1:94" ht="310.5" hidden="1" customHeight="1" x14ac:dyDescent="0.85">
      <c r="A221" s="1"/>
      <c r="B221" s="1">
        <f t="shared" si="133"/>
        <v>190</v>
      </c>
      <c r="C221" s="115" t="s">
        <v>237</v>
      </c>
      <c r="D221" s="63">
        <v>0</v>
      </c>
      <c r="E221" s="63">
        <v>0</v>
      </c>
      <c r="F221" s="132">
        <v>0</v>
      </c>
      <c r="G221" s="132">
        <v>0</v>
      </c>
      <c r="H221" s="63">
        <v>0</v>
      </c>
      <c r="I221" s="63">
        <v>0</v>
      </c>
      <c r="J221" s="63">
        <v>0</v>
      </c>
      <c r="K221" s="63">
        <v>0</v>
      </c>
      <c r="L221" s="63">
        <v>0</v>
      </c>
      <c r="M221" s="63">
        <v>0</v>
      </c>
      <c r="N221" s="63">
        <v>0</v>
      </c>
      <c r="O221" s="63">
        <v>0</v>
      </c>
      <c r="P221" s="63">
        <v>0</v>
      </c>
      <c r="Q221" s="63">
        <v>0</v>
      </c>
      <c r="R221" s="63">
        <v>0</v>
      </c>
      <c r="S221" s="63">
        <v>0</v>
      </c>
      <c r="T221" s="63">
        <v>0</v>
      </c>
      <c r="U221" s="63">
        <v>0</v>
      </c>
      <c r="V221" s="63">
        <v>0</v>
      </c>
      <c r="W221" s="63">
        <v>0</v>
      </c>
      <c r="X221" s="63">
        <v>0</v>
      </c>
      <c r="Y221" s="63">
        <v>0</v>
      </c>
      <c r="Z221" s="63">
        <v>0</v>
      </c>
      <c r="AA221" s="63">
        <v>0</v>
      </c>
      <c r="AB221" s="63">
        <v>0</v>
      </c>
      <c r="AC221" s="63">
        <v>0</v>
      </c>
      <c r="AD221" s="63">
        <v>0</v>
      </c>
      <c r="AE221" s="63">
        <v>0</v>
      </c>
      <c r="AF221" s="63">
        <v>0</v>
      </c>
      <c r="AG221" s="63">
        <v>0</v>
      </c>
      <c r="AH221" s="63">
        <v>0</v>
      </c>
      <c r="AI221" s="63">
        <v>0</v>
      </c>
      <c r="AJ221" s="63">
        <v>0</v>
      </c>
      <c r="AK221" s="63">
        <v>0</v>
      </c>
      <c r="AL221" s="63">
        <v>0</v>
      </c>
      <c r="AM221" s="63">
        <v>0</v>
      </c>
      <c r="AN221" s="63">
        <v>0</v>
      </c>
      <c r="AO221" s="63">
        <v>0</v>
      </c>
      <c r="AP221" s="63">
        <v>0</v>
      </c>
      <c r="AQ221" s="63">
        <v>0</v>
      </c>
      <c r="AR221" s="63">
        <v>0</v>
      </c>
      <c r="AS221" s="63">
        <v>0</v>
      </c>
      <c r="AT221" s="63">
        <v>0</v>
      </c>
      <c r="AU221" s="63">
        <v>0</v>
      </c>
      <c r="AV221" s="63">
        <v>0</v>
      </c>
      <c r="AW221" s="63">
        <v>0</v>
      </c>
      <c r="AX221" s="63">
        <v>0</v>
      </c>
      <c r="AY221" s="63">
        <v>0</v>
      </c>
      <c r="AZ221" s="63">
        <v>0</v>
      </c>
      <c r="BA221" s="63">
        <v>0</v>
      </c>
      <c r="BB221" s="63">
        <v>0</v>
      </c>
      <c r="BC221" s="63">
        <v>0</v>
      </c>
      <c r="BD221" s="63">
        <v>0</v>
      </c>
      <c r="BE221" s="63">
        <v>0</v>
      </c>
      <c r="BF221" s="63">
        <v>0</v>
      </c>
      <c r="BG221" s="63">
        <v>0</v>
      </c>
      <c r="BH221" s="63">
        <v>0</v>
      </c>
      <c r="BI221" s="63">
        <v>0</v>
      </c>
      <c r="BJ221" s="63">
        <v>0</v>
      </c>
      <c r="BK221" s="63">
        <v>0</v>
      </c>
      <c r="BL221" s="63">
        <v>0</v>
      </c>
      <c r="BM221" s="63">
        <v>0</v>
      </c>
      <c r="BN221" s="63">
        <v>0</v>
      </c>
      <c r="BO221" s="56">
        <v>45560</v>
      </c>
      <c r="BP221" s="56"/>
      <c r="BQ221" s="56"/>
      <c r="BR221" s="56"/>
      <c r="BS221" s="61"/>
      <c r="BT221" s="25"/>
      <c r="BU221" s="24"/>
      <c r="BV221" s="59"/>
      <c r="BW221" s="59"/>
      <c r="BX221" s="59"/>
      <c r="BY221" s="24">
        <f t="shared" si="134"/>
        <v>45560</v>
      </c>
      <c r="BZ221" s="24">
        <f t="shared" si="132"/>
        <v>0</v>
      </c>
      <c r="CA221" s="24">
        <f t="shared" si="135"/>
        <v>0</v>
      </c>
      <c r="CB221" s="24">
        <f t="shared" si="97"/>
        <v>0</v>
      </c>
      <c r="CC221" s="60"/>
      <c r="CD221" s="60">
        <f t="shared" si="130"/>
        <v>45560</v>
      </c>
      <c r="CE221" s="58">
        <f t="shared" si="131"/>
        <v>0</v>
      </c>
      <c r="CF221" s="59"/>
      <c r="CG221" s="85"/>
      <c r="CH221" s="61" t="s">
        <v>273</v>
      </c>
      <c r="CI221" s="4"/>
      <c r="CJ221" s="4"/>
      <c r="CK221" s="79"/>
      <c r="CL221" s="4"/>
      <c r="CM221" s="4" t="s">
        <v>92</v>
      </c>
    </row>
    <row r="222" spans="1:94" ht="344.25" hidden="1" customHeight="1" x14ac:dyDescent="0.85">
      <c r="A222" s="1"/>
      <c r="B222" s="1">
        <f t="shared" si="133"/>
        <v>191</v>
      </c>
      <c r="C222" s="115" t="s">
        <v>238</v>
      </c>
      <c r="D222" s="63">
        <v>0</v>
      </c>
      <c r="E222" s="63">
        <v>0</v>
      </c>
      <c r="F222" s="132">
        <v>0</v>
      </c>
      <c r="G222" s="132">
        <v>0</v>
      </c>
      <c r="H222" s="63">
        <v>0</v>
      </c>
      <c r="I222" s="63">
        <v>0</v>
      </c>
      <c r="J222" s="63">
        <v>0</v>
      </c>
      <c r="K222" s="63">
        <v>0</v>
      </c>
      <c r="L222" s="63">
        <v>0</v>
      </c>
      <c r="M222" s="63">
        <v>0</v>
      </c>
      <c r="N222" s="63">
        <v>0</v>
      </c>
      <c r="O222" s="63">
        <v>0</v>
      </c>
      <c r="P222" s="63">
        <v>0</v>
      </c>
      <c r="Q222" s="63">
        <v>0</v>
      </c>
      <c r="R222" s="63">
        <v>0</v>
      </c>
      <c r="S222" s="63">
        <v>0</v>
      </c>
      <c r="T222" s="63">
        <v>0</v>
      </c>
      <c r="U222" s="63">
        <v>0</v>
      </c>
      <c r="V222" s="63">
        <v>0</v>
      </c>
      <c r="W222" s="63">
        <v>0</v>
      </c>
      <c r="X222" s="63">
        <v>0</v>
      </c>
      <c r="Y222" s="63">
        <v>0</v>
      </c>
      <c r="Z222" s="63">
        <v>0</v>
      </c>
      <c r="AA222" s="63">
        <v>0</v>
      </c>
      <c r="AB222" s="63">
        <v>0</v>
      </c>
      <c r="AC222" s="63">
        <v>0</v>
      </c>
      <c r="AD222" s="63">
        <v>0</v>
      </c>
      <c r="AE222" s="63">
        <v>0</v>
      </c>
      <c r="AF222" s="63">
        <v>0</v>
      </c>
      <c r="AG222" s="63">
        <v>0</v>
      </c>
      <c r="AH222" s="63">
        <v>0</v>
      </c>
      <c r="AI222" s="63">
        <v>0</v>
      </c>
      <c r="AJ222" s="63">
        <v>0</v>
      </c>
      <c r="AK222" s="63">
        <v>0</v>
      </c>
      <c r="AL222" s="63">
        <v>0</v>
      </c>
      <c r="AM222" s="63">
        <v>0</v>
      </c>
      <c r="AN222" s="63">
        <v>0</v>
      </c>
      <c r="AO222" s="63">
        <v>0</v>
      </c>
      <c r="AP222" s="63">
        <v>0</v>
      </c>
      <c r="AQ222" s="63">
        <v>0</v>
      </c>
      <c r="AR222" s="63">
        <v>0</v>
      </c>
      <c r="AS222" s="63">
        <v>0</v>
      </c>
      <c r="AT222" s="63">
        <v>0</v>
      </c>
      <c r="AU222" s="63">
        <v>0</v>
      </c>
      <c r="AV222" s="63">
        <v>0</v>
      </c>
      <c r="AW222" s="63">
        <v>0</v>
      </c>
      <c r="AX222" s="63">
        <v>0</v>
      </c>
      <c r="AY222" s="63">
        <v>0</v>
      </c>
      <c r="AZ222" s="63">
        <v>0</v>
      </c>
      <c r="BA222" s="63">
        <v>0</v>
      </c>
      <c r="BB222" s="63">
        <v>0</v>
      </c>
      <c r="BC222" s="63">
        <v>0</v>
      </c>
      <c r="BD222" s="63">
        <v>0</v>
      </c>
      <c r="BE222" s="63">
        <v>0</v>
      </c>
      <c r="BF222" s="63">
        <v>0</v>
      </c>
      <c r="BG222" s="63">
        <v>0</v>
      </c>
      <c r="BH222" s="63">
        <v>0</v>
      </c>
      <c r="BI222" s="63">
        <v>0</v>
      </c>
      <c r="BJ222" s="63">
        <v>0</v>
      </c>
      <c r="BK222" s="63">
        <v>0</v>
      </c>
      <c r="BL222" s="63">
        <v>0</v>
      </c>
      <c r="BM222" s="63">
        <v>0</v>
      </c>
      <c r="BN222" s="63">
        <v>0</v>
      </c>
      <c r="BO222" s="56">
        <v>9300</v>
      </c>
      <c r="BP222" s="56"/>
      <c r="BQ222" s="56"/>
      <c r="BR222" s="56"/>
      <c r="BS222" s="61"/>
      <c r="BT222" s="25"/>
      <c r="BU222" s="24"/>
      <c r="BV222" s="59"/>
      <c r="BW222" s="59"/>
      <c r="BX222" s="59"/>
      <c r="BY222" s="24">
        <f t="shared" si="134"/>
        <v>9300</v>
      </c>
      <c r="BZ222" s="24">
        <f t="shared" si="132"/>
        <v>0</v>
      </c>
      <c r="CA222" s="24">
        <f t="shared" si="135"/>
        <v>0</v>
      </c>
      <c r="CB222" s="24">
        <f t="shared" si="97"/>
        <v>0</v>
      </c>
      <c r="CC222" s="60"/>
      <c r="CD222" s="60">
        <f t="shared" si="130"/>
        <v>9300</v>
      </c>
      <c r="CE222" s="58">
        <f t="shared" si="131"/>
        <v>0</v>
      </c>
      <c r="CF222" s="59"/>
      <c r="CG222" s="85"/>
      <c r="CH222" s="178"/>
      <c r="CI222" s="4"/>
      <c r="CJ222" s="4"/>
      <c r="CK222" s="79"/>
      <c r="CL222" s="4"/>
      <c r="CM222" s="4" t="s">
        <v>92</v>
      </c>
    </row>
    <row r="223" spans="1:94" ht="303" hidden="1" customHeight="1" x14ac:dyDescent="0.85">
      <c r="A223" s="1"/>
      <c r="B223" s="1">
        <f t="shared" si="133"/>
        <v>192</v>
      </c>
      <c r="C223" s="115" t="s">
        <v>239</v>
      </c>
      <c r="D223" s="63">
        <v>0</v>
      </c>
      <c r="E223" s="63">
        <v>0</v>
      </c>
      <c r="F223" s="132">
        <v>0</v>
      </c>
      <c r="G223" s="132">
        <v>0</v>
      </c>
      <c r="H223" s="63">
        <v>0</v>
      </c>
      <c r="I223" s="63">
        <v>0</v>
      </c>
      <c r="J223" s="63">
        <v>0</v>
      </c>
      <c r="K223" s="63">
        <v>0</v>
      </c>
      <c r="L223" s="63">
        <v>0</v>
      </c>
      <c r="M223" s="63">
        <v>0</v>
      </c>
      <c r="N223" s="63">
        <v>0</v>
      </c>
      <c r="O223" s="63">
        <v>0</v>
      </c>
      <c r="P223" s="63">
        <v>0</v>
      </c>
      <c r="Q223" s="63">
        <v>0</v>
      </c>
      <c r="R223" s="63">
        <v>0</v>
      </c>
      <c r="S223" s="63">
        <v>0</v>
      </c>
      <c r="T223" s="63">
        <v>0</v>
      </c>
      <c r="U223" s="63">
        <v>0</v>
      </c>
      <c r="V223" s="63">
        <v>0</v>
      </c>
      <c r="W223" s="63">
        <v>0</v>
      </c>
      <c r="X223" s="63">
        <v>0</v>
      </c>
      <c r="Y223" s="63">
        <v>0</v>
      </c>
      <c r="Z223" s="63">
        <v>0</v>
      </c>
      <c r="AA223" s="63">
        <v>0</v>
      </c>
      <c r="AB223" s="63">
        <v>0</v>
      </c>
      <c r="AC223" s="63">
        <v>0</v>
      </c>
      <c r="AD223" s="63">
        <v>0</v>
      </c>
      <c r="AE223" s="63">
        <v>0</v>
      </c>
      <c r="AF223" s="63">
        <v>0</v>
      </c>
      <c r="AG223" s="63">
        <v>0</v>
      </c>
      <c r="AH223" s="63">
        <v>0</v>
      </c>
      <c r="AI223" s="63">
        <v>0</v>
      </c>
      <c r="AJ223" s="63">
        <v>0</v>
      </c>
      <c r="AK223" s="63">
        <v>0</v>
      </c>
      <c r="AL223" s="63">
        <v>0</v>
      </c>
      <c r="AM223" s="63">
        <v>0</v>
      </c>
      <c r="AN223" s="63">
        <v>0</v>
      </c>
      <c r="AO223" s="63">
        <v>0</v>
      </c>
      <c r="AP223" s="63">
        <v>0</v>
      </c>
      <c r="AQ223" s="63">
        <v>0</v>
      </c>
      <c r="AR223" s="63">
        <v>0</v>
      </c>
      <c r="AS223" s="63">
        <v>0</v>
      </c>
      <c r="AT223" s="63">
        <v>0</v>
      </c>
      <c r="AU223" s="63">
        <v>0</v>
      </c>
      <c r="AV223" s="63">
        <v>0</v>
      </c>
      <c r="AW223" s="63">
        <v>0</v>
      </c>
      <c r="AX223" s="63">
        <v>0</v>
      </c>
      <c r="AY223" s="63">
        <v>0</v>
      </c>
      <c r="AZ223" s="63">
        <v>0</v>
      </c>
      <c r="BA223" s="63">
        <v>0</v>
      </c>
      <c r="BB223" s="63">
        <v>0</v>
      </c>
      <c r="BC223" s="63">
        <v>0</v>
      </c>
      <c r="BD223" s="63">
        <v>0</v>
      </c>
      <c r="BE223" s="63">
        <v>0</v>
      </c>
      <c r="BF223" s="63">
        <v>0</v>
      </c>
      <c r="BG223" s="63">
        <v>0</v>
      </c>
      <c r="BH223" s="63">
        <v>0</v>
      </c>
      <c r="BI223" s="63">
        <v>0</v>
      </c>
      <c r="BJ223" s="63">
        <v>0</v>
      </c>
      <c r="BK223" s="63">
        <v>0</v>
      </c>
      <c r="BL223" s="63">
        <v>0</v>
      </c>
      <c r="BM223" s="63">
        <v>0</v>
      </c>
      <c r="BN223" s="63">
        <v>0</v>
      </c>
      <c r="BO223" s="56">
        <v>50090</v>
      </c>
      <c r="BP223" s="56"/>
      <c r="BQ223" s="56"/>
      <c r="BR223" s="56"/>
      <c r="BS223" s="61"/>
      <c r="BT223" s="25"/>
      <c r="BU223" s="24"/>
      <c r="BV223" s="59"/>
      <c r="BW223" s="59"/>
      <c r="BX223" s="59"/>
      <c r="BY223" s="24">
        <f t="shared" si="134"/>
        <v>50090</v>
      </c>
      <c r="BZ223" s="24">
        <f t="shared" si="132"/>
        <v>0</v>
      </c>
      <c r="CA223" s="24">
        <f t="shared" si="135"/>
        <v>0</v>
      </c>
      <c r="CB223" s="24">
        <f t="shared" si="97"/>
        <v>0</v>
      </c>
      <c r="CC223" s="60"/>
      <c r="CD223" s="60">
        <f t="shared" si="130"/>
        <v>50090</v>
      </c>
      <c r="CE223" s="58">
        <f t="shared" si="131"/>
        <v>0</v>
      </c>
      <c r="CF223" s="59"/>
      <c r="CG223" s="85"/>
      <c r="CH223" s="177" t="s">
        <v>272</v>
      </c>
      <c r="CI223" s="4"/>
      <c r="CJ223" s="4"/>
      <c r="CK223" s="79"/>
      <c r="CL223" s="4"/>
      <c r="CM223" s="4" t="s">
        <v>92</v>
      </c>
    </row>
    <row r="224" spans="1:94" ht="351.75" hidden="1" customHeight="1" x14ac:dyDescent="0.85">
      <c r="A224" s="1"/>
      <c r="B224" s="1">
        <f t="shared" si="133"/>
        <v>193</v>
      </c>
      <c r="C224" s="115" t="s">
        <v>240</v>
      </c>
      <c r="D224" s="63">
        <v>0</v>
      </c>
      <c r="E224" s="63">
        <v>0</v>
      </c>
      <c r="F224" s="132">
        <v>0</v>
      </c>
      <c r="G224" s="132">
        <v>0</v>
      </c>
      <c r="H224" s="63">
        <v>0</v>
      </c>
      <c r="I224" s="63">
        <v>0</v>
      </c>
      <c r="J224" s="63">
        <v>0</v>
      </c>
      <c r="K224" s="63">
        <v>0</v>
      </c>
      <c r="L224" s="63">
        <v>0</v>
      </c>
      <c r="M224" s="63">
        <v>0</v>
      </c>
      <c r="N224" s="63">
        <v>0</v>
      </c>
      <c r="O224" s="63">
        <v>0</v>
      </c>
      <c r="P224" s="63">
        <v>0</v>
      </c>
      <c r="Q224" s="63">
        <v>0</v>
      </c>
      <c r="R224" s="63">
        <v>0</v>
      </c>
      <c r="S224" s="63">
        <v>0</v>
      </c>
      <c r="T224" s="63">
        <v>0</v>
      </c>
      <c r="U224" s="63">
        <v>0</v>
      </c>
      <c r="V224" s="63">
        <v>0</v>
      </c>
      <c r="W224" s="63">
        <v>0</v>
      </c>
      <c r="X224" s="63">
        <v>0</v>
      </c>
      <c r="Y224" s="63">
        <v>0</v>
      </c>
      <c r="Z224" s="63">
        <v>0</v>
      </c>
      <c r="AA224" s="63">
        <v>0</v>
      </c>
      <c r="AB224" s="63">
        <v>0</v>
      </c>
      <c r="AC224" s="63">
        <v>0</v>
      </c>
      <c r="AD224" s="63">
        <v>0</v>
      </c>
      <c r="AE224" s="63">
        <v>0</v>
      </c>
      <c r="AF224" s="63">
        <v>0</v>
      </c>
      <c r="AG224" s="63">
        <v>0</v>
      </c>
      <c r="AH224" s="63">
        <v>0</v>
      </c>
      <c r="AI224" s="63">
        <v>0</v>
      </c>
      <c r="AJ224" s="63">
        <v>0</v>
      </c>
      <c r="AK224" s="63">
        <v>0</v>
      </c>
      <c r="AL224" s="63">
        <v>0</v>
      </c>
      <c r="AM224" s="63">
        <v>0</v>
      </c>
      <c r="AN224" s="63">
        <v>0</v>
      </c>
      <c r="AO224" s="63">
        <v>0</v>
      </c>
      <c r="AP224" s="63">
        <v>0</v>
      </c>
      <c r="AQ224" s="63">
        <v>0</v>
      </c>
      <c r="AR224" s="63">
        <v>0</v>
      </c>
      <c r="AS224" s="63">
        <v>0</v>
      </c>
      <c r="AT224" s="63">
        <v>0</v>
      </c>
      <c r="AU224" s="63">
        <v>0</v>
      </c>
      <c r="AV224" s="63">
        <v>0</v>
      </c>
      <c r="AW224" s="63">
        <v>0</v>
      </c>
      <c r="AX224" s="63">
        <v>0</v>
      </c>
      <c r="AY224" s="63">
        <v>0</v>
      </c>
      <c r="AZ224" s="63">
        <v>0</v>
      </c>
      <c r="BA224" s="63">
        <v>0</v>
      </c>
      <c r="BB224" s="63">
        <v>0</v>
      </c>
      <c r="BC224" s="63">
        <v>0</v>
      </c>
      <c r="BD224" s="63">
        <v>0</v>
      </c>
      <c r="BE224" s="63">
        <v>0</v>
      </c>
      <c r="BF224" s="63">
        <v>0</v>
      </c>
      <c r="BG224" s="63">
        <v>0</v>
      </c>
      <c r="BH224" s="63">
        <v>0</v>
      </c>
      <c r="BI224" s="63">
        <v>0</v>
      </c>
      <c r="BJ224" s="63">
        <v>0</v>
      </c>
      <c r="BK224" s="63">
        <v>0</v>
      </c>
      <c r="BL224" s="63">
        <v>0</v>
      </c>
      <c r="BM224" s="63">
        <v>0</v>
      </c>
      <c r="BN224" s="63">
        <v>0</v>
      </c>
      <c r="BO224" s="56">
        <v>59500</v>
      </c>
      <c r="BP224" s="56"/>
      <c r="BQ224" s="56"/>
      <c r="BR224" s="56"/>
      <c r="BS224" s="61"/>
      <c r="BT224" s="25"/>
      <c r="BU224" s="24"/>
      <c r="BV224" s="59"/>
      <c r="BW224" s="59"/>
      <c r="BX224" s="59"/>
      <c r="BY224" s="24">
        <f t="shared" si="134"/>
        <v>59500</v>
      </c>
      <c r="BZ224" s="24">
        <f t="shared" si="132"/>
        <v>0</v>
      </c>
      <c r="CA224" s="24">
        <f t="shared" si="135"/>
        <v>0</v>
      </c>
      <c r="CB224" s="24">
        <f t="shared" si="97"/>
        <v>0</v>
      </c>
      <c r="CC224" s="60"/>
      <c r="CD224" s="60">
        <f t="shared" si="130"/>
        <v>59500</v>
      </c>
      <c r="CE224" s="58">
        <f t="shared" si="131"/>
        <v>0</v>
      </c>
      <c r="CF224" s="59"/>
      <c r="CG224" s="85"/>
      <c r="CH224" s="177"/>
      <c r="CI224" s="4"/>
      <c r="CJ224" s="4"/>
      <c r="CK224" s="79"/>
      <c r="CL224" s="4"/>
      <c r="CM224" s="4" t="s">
        <v>92</v>
      </c>
    </row>
    <row r="225" spans="1:91" ht="370.5" hidden="1" customHeight="1" x14ac:dyDescent="0.85">
      <c r="A225" s="1"/>
      <c r="B225" s="1">
        <f t="shared" si="133"/>
        <v>194</v>
      </c>
      <c r="C225" s="115" t="s">
        <v>241</v>
      </c>
      <c r="D225" s="63">
        <v>0</v>
      </c>
      <c r="E225" s="63">
        <v>0</v>
      </c>
      <c r="F225" s="132">
        <v>0</v>
      </c>
      <c r="G225" s="132">
        <v>0</v>
      </c>
      <c r="H225" s="63">
        <v>0</v>
      </c>
      <c r="I225" s="63">
        <v>0</v>
      </c>
      <c r="J225" s="63">
        <v>0</v>
      </c>
      <c r="K225" s="63">
        <v>0</v>
      </c>
      <c r="L225" s="63">
        <v>0</v>
      </c>
      <c r="M225" s="63">
        <v>0</v>
      </c>
      <c r="N225" s="63">
        <v>0</v>
      </c>
      <c r="O225" s="63">
        <v>0</v>
      </c>
      <c r="P225" s="63">
        <v>0</v>
      </c>
      <c r="Q225" s="63">
        <v>0</v>
      </c>
      <c r="R225" s="63">
        <v>0</v>
      </c>
      <c r="S225" s="63">
        <v>0</v>
      </c>
      <c r="T225" s="63">
        <v>0</v>
      </c>
      <c r="U225" s="63">
        <v>0</v>
      </c>
      <c r="V225" s="63">
        <v>0</v>
      </c>
      <c r="W225" s="63">
        <v>0</v>
      </c>
      <c r="X225" s="63">
        <v>0</v>
      </c>
      <c r="Y225" s="63">
        <v>0</v>
      </c>
      <c r="Z225" s="63">
        <v>0</v>
      </c>
      <c r="AA225" s="63">
        <v>0</v>
      </c>
      <c r="AB225" s="63">
        <v>0</v>
      </c>
      <c r="AC225" s="63">
        <v>0</v>
      </c>
      <c r="AD225" s="63">
        <v>0</v>
      </c>
      <c r="AE225" s="63">
        <v>0</v>
      </c>
      <c r="AF225" s="63">
        <v>0</v>
      </c>
      <c r="AG225" s="63">
        <v>0</v>
      </c>
      <c r="AH225" s="63">
        <v>0</v>
      </c>
      <c r="AI225" s="63">
        <v>0</v>
      </c>
      <c r="AJ225" s="63">
        <v>0</v>
      </c>
      <c r="AK225" s="63">
        <v>0</v>
      </c>
      <c r="AL225" s="63">
        <v>0</v>
      </c>
      <c r="AM225" s="63">
        <v>0</v>
      </c>
      <c r="AN225" s="63">
        <v>0</v>
      </c>
      <c r="AO225" s="63">
        <v>0</v>
      </c>
      <c r="AP225" s="63">
        <v>0</v>
      </c>
      <c r="AQ225" s="63">
        <v>0</v>
      </c>
      <c r="AR225" s="63">
        <v>0</v>
      </c>
      <c r="AS225" s="63">
        <v>0</v>
      </c>
      <c r="AT225" s="63">
        <v>0</v>
      </c>
      <c r="AU225" s="63">
        <v>0</v>
      </c>
      <c r="AV225" s="63">
        <v>0</v>
      </c>
      <c r="AW225" s="63">
        <v>0</v>
      </c>
      <c r="AX225" s="63">
        <v>0</v>
      </c>
      <c r="AY225" s="63">
        <v>0</v>
      </c>
      <c r="AZ225" s="63">
        <v>0</v>
      </c>
      <c r="BA225" s="63">
        <v>0</v>
      </c>
      <c r="BB225" s="63">
        <v>0</v>
      </c>
      <c r="BC225" s="63">
        <v>0</v>
      </c>
      <c r="BD225" s="63">
        <v>0</v>
      </c>
      <c r="BE225" s="63">
        <v>0</v>
      </c>
      <c r="BF225" s="63">
        <v>0</v>
      </c>
      <c r="BG225" s="63">
        <v>0</v>
      </c>
      <c r="BH225" s="63">
        <v>0</v>
      </c>
      <c r="BI225" s="63">
        <v>0</v>
      </c>
      <c r="BJ225" s="63">
        <v>0</v>
      </c>
      <c r="BK225" s="63">
        <v>0</v>
      </c>
      <c r="BL225" s="63">
        <v>0</v>
      </c>
      <c r="BM225" s="63">
        <v>0</v>
      </c>
      <c r="BN225" s="63">
        <v>0</v>
      </c>
      <c r="BO225" s="56">
        <v>36260</v>
      </c>
      <c r="BP225" s="56"/>
      <c r="BQ225" s="56"/>
      <c r="BR225" s="56"/>
      <c r="BS225" s="61"/>
      <c r="BT225" s="25"/>
      <c r="BU225" s="24"/>
      <c r="BV225" s="59"/>
      <c r="BW225" s="59"/>
      <c r="BX225" s="59"/>
      <c r="BY225" s="24">
        <f t="shared" si="134"/>
        <v>36260</v>
      </c>
      <c r="BZ225" s="24">
        <f t="shared" si="132"/>
        <v>0</v>
      </c>
      <c r="CA225" s="24">
        <f t="shared" si="135"/>
        <v>0</v>
      </c>
      <c r="CB225" s="24">
        <f t="shared" si="97"/>
        <v>0</v>
      </c>
      <c r="CC225" s="60"/>
      <c r="CD225" s="60">
        <f t="shared" si="130"/>
        <v>36260</v>
      </c>
      <c r="CE225" s="58">
        <f t="shared" si="131"/>
        <v>0</v>
      </c>
      <c r="CF225" s="59"/>
      <c r="CG225" s="85"/>
      <c r="CH225" s="177" t="s">
        <v>275</v>
      </c>
      <c r="CI225" s="4"/>
      <c r="CJ225" s="4"/>
      <c r="CK225" s="79"/>
      <c r="CL225" s="4"/>
      <c r="CM225" s="4" t="s">
        <v>92</v>
      </c>
    </row>
    <row r="226" spans="1:91" ht="261.75" hidden="1" customHeight="1" x14ac:dyDescent="0.85">
      <c r="A226" s="1"/>
      <c r="B226" s="1">
        <f t="shared" si="133"/>
        <v>195</v>
      </c>
      <c r="C226" s="115" t="s">
        <v>242</v>
      </c>
      <c r="D226" s="63">
        <v>0</v>
      </c>
      <c r="E226" s="63">
        <v>0</v>
      </c>
      <c r="F226" s="132">
        <v>0</v>
      </c>
      <c r="G226" s="132">
        <v>0</v>
      </c>
      <c r="H226" s="63">
        <v>0</v>
      </c>
      <c r="I226" s="63">
        <v>0</v>
      </c>
      <c r="J226" s="63">
        <v>0</v>
      </c>
      <c r="K226" s="63">
        <v>0</v>
      </c>
      <c r="L226" s="63">
        <v>0</v>
      </c>
      <c r="M226" s="63">
        <v>0</v>
      </c>
      <c r="N226" s="63">
        <v>0</v>
      </c>
      <c r="O226" s="63">
        <v>0</v>
      </c>
      <c r="P226" s="63">
        <v>0</v>
      </c>
      <c r="Q226" s="63">
        <v>0</v>
      </c>
      <c r="R226" s="63">
        <v>0</v>
      </c>
      <c r="S226" s="63">
        <v>0</v>
      </c>
      <c r="T226" s="63">
        <v>0</v>
      </c>
      <c r="U226" s="63">
        <v>0</v>
      </c>
      <c r="V226" s="63">
        <v>0</v>
      </c>
      <c r="W226" s="63">
        <v>0</v>
      </c>
      <c r="X226" s="63">
        <v>0</v>
      </c>
      <c r="Y226" s="63">
        <v>0</v>
      </c>
      <c r="Z226" s="63">
        <v>0</v>
      </c>
      <c r="AA226" s="63">
        <v>0</v>
      </c>
      <c r="AB226" s="63">
        <v>0</v>
      </c>
      <c r="AC226" s="63">
        <v>0</v>
      </c>
      <c r="AD226" s="63">
        <v>0</v>
      </c>
      <c r="AE226" s="63">
        <v>0</v>
      </c>
      <c r="AF226" s="63">
        <v>0</v>
      </c>
      <c r="AG226" s="63">
        <v>0</v>
      </c>
      <c r="AH226" s="63">
        <v>0</v>
      </c>
      <c r="AI226" s="63">
        <v>0</v>
      </c>
      <c r="AJ226" s="63">
        <v>0</v>
      </c>
      <c r="AK226" s="63">
        <v>0</v>
      </c>
      <c r="AL226" s="63">
        <v>0</v>
      </c>
      <c r="AM226" s="63">
        <v>0</v>
      </c>
      <c r="AN226" s="63">
        <v>0</v>
      </c>
      <c r="AO226" s="63">
        <v>0</v>
      </c>
      <c r="AP226" s="63">
        <v>0</v>
      </c>
      <c r="AQ226" s="63">
        <v>0</v>
      </c>
      <c r="AR226" s="63">
        <v>0</v>
      </c>
      <c r="AS226" s="63">
        <v>0</v>
      </c>
      <c r="AT226" s="63">
        <v>0</v>
      </c>
      <c r="AU226" s="63">
        <v>0</v>
      </c>
      <c r="AV226" s="63">
        <v>0</v>
      </c>
      <c r="AW226" s="63">
        <v>0</v>
      </c>
      <c r="AX226" s="63">
        <v>0</v>
      </c>
      <c r="AY226" s="63">
        <v>0</v>
      </c>
      <c r="AZ226" s="63">
        <v>0</v>
      </c>
      <c r="BA226" s="63">
        <v>0</v>
      </c>
      <c r="BB226" s="63">
        <v>0</v>
      </c>
      <c r="BC226" s="63">
        <v>0</v>
      </c>
      <c r="BD226" s="63">
        <v>0</v>
      </c>
      <c r="BE226" s="63">
        <v>0</v>
      </c>
      <c r="BF226" s="63">
        <v>0</v>
      </c>
      <c r="BG226" s="63">
        <v>0</v>
      </c>
      <c r="BH226" s="63">
        <v>0</v>
      </c>
      <c r="BI226" s="63">
        <v>0</v>
      </c>
      <c r="BJ226" s="63">
        <v>0</v>
      </c>
      <c r="BK226" s="63">
        <v>0</v>
      </c>
      <c r="BL226" s="63">
        <v>0</v>
      </c>
      <c r="BM226" s="63">
        <v>0</v>
      </c>
      <c r="BN226" s="63">
        <v>0</v>
      </c>
      <c r="BO226" s="56">
        <v>36610</v>
      </c>
      <c r="BP226" s="56"/>
      <c r="BQ226" s="56"/>
      <c r="BR226" s="56"/>
      <c r="BS226" s="61"/>
      <c r="BT226" s="61"/>
      <c r="BU226" s="24"/>
      <c r="BV226" s="59"/>
      <c r="BW226" s="59"/>
      <c r="BX226" s="59"/>
      <c r="BY226" s="24">
        <f t="shared" si="134"/>
        <v>36610</v>
      </c>
      <c r="BZ226" s="24">
        <f t="shared" si="132"/>
        <v>0</v>
      </c>
      <c r="CA226" s="24">
        <f t="shared" si="135"/>
        <v>0</v>
      </c>
      <c r="CB226" s="24">
        <f t="shared" si="97"/>
        <v>0</v>
      </c>
      <c r="CC226" s="60"/>
      <c r="CD226" s="60">
        <f t="shared" si="130"/>
        <v>36610</v>
      </c>
      <c r="CE226" s="58">
        <f t="shared" si="131"/>
        <v>0</v>
      </c>
      <c r="CF226" s="59"/>
      <c r="CG226" s="85"/>
      <c r="CH226" s="177" t="s">
        <v>274</v>
      </c>
      <c r="CI226" s="4"/>
      <c r="CJ226" s="4"/>
      <c r="CK226" s="79"/>
      <c r="CL226" s="4"/>
      <c r="CM226" s="4" t="s">
        <v>92</v>
      </c>
    </row>
    <row r="227" spans="1:91" ht="261.75" hidden="1" customHeight="1" x14ac:dyDescent="0.85">
      <c r="A227" s="1"/>
      <c r="B227" s="1">
        <f t="shared" si="133"/>
        <v>196</v>
      </c>
      <c r="C227" s="115" t="s">
        <v>243</v>
      </c>
      <c r="D227" s="63">
        <v>0</v>
      </c>
      <c r="E227" s="63">
        <v>0</v>
      </c>
      <c r="F227" s="132">
        <v>0</v>
      </c>
      <c r="G227" s="132">
        <v>0</v>
      </c>
      <c r="H227" s="63">
        <v>0</v>
      </c>
      <c r="I227" s="63">
        <v>0</v>
      </c>
      <c r="J227" s="63">
        <v>0</v>
      </c>
      <c r="K227" s="63">
        <v>0</v>
      </c>
      <c r="L227" s="63">
        <v>0</v>
      </c>
      <c r="M227" s="63">
        <v>0</v>
      </c>
      <c r="N227" s="63">
        <v>0</v>
      </c>
      <c r="O227" s="63">
        <v>0</v>
      </c>
      <c r="P227" s="63">
        <v>0</v>
      </c>
      <c r="Q227" s="63">
        <v>0</v>
      </c>
      <c r="R227" s="63">
        <v>0</v>
      </c>
      <c r="S227" s="63">
        <v>0</v>
      </c>
      <c r="T227" s="63">
        <v>0</v>
      </c>
      <c r="U227" s="63">
        <v>0</v>
      </c>
      <c r="V227" s="63">
        <v>0</v>
      </c>
      <c r="W227" s="63">
        <v>0</v>
      </c>
      <c r="X227" s="63">
        <v>0</v>
      </c>
      <c r="Y227" s="63">
        <v>0</v>
      </c>
      <c r="Z227" s="63">
        <v>0</v>
      </c>
      <c r="AA227" s="63">
        <v>0</v>
      </c>
      <c r="AB227" s="63">
        <v>0</v>
      </c>
      <c r="AC227" s="63">
        <v>0</v>
      </c>
      <c r="AD227" s="63">
        <v>0</v>
      </c>
      <c r="AE227" s="63">
        <v>0</v>
      </c>
      <c r="AF227" s="63">
        <v>0</v>
      </c>
      <c r="AG227" s="63">
        <v>0</v>
      </c>
      <c r="AH227" s="63">
        <v>0</v>
      </c>
      <c r="AI227" s="63">
        <v>0</v>
      </c>
      <c r="AJ227" s="63">
        <v>0</v>
      </c>
      <c r="AK227" s="63">
        <v>0</v>
      </c>
      <c r="AL227" s="63">
        <v>0</v>
      </c>
      <c r="AM227" s="63">
        <v>0</v>
      </c>
      <c r="AN227" s="63">
        <v>0</v>
      </c>
      <c r="AO227" s="63">
        <v>0</v>
      </c>
      <c r="AP227" s="63">
        <v>0</v>
      </c>
      <c r="AQ227" s="63">
        <v>0</v>
      </c>
      <c r="AR227" s="63">
        <v>0</v>
      </c>
      <c r="AS227" s="63">
        <v>0</v>
      </c>
      <c r="AT227" s="63">
        <v>0</v>
      </c>
      <c r="AU227" s="63">
        <v>0</v>
      </c>
      <c r="AV227" s="63">
        <v>0</v>
      </c>
      <c r="AW227" s="63">
        <v>0</v>
      </c>
      <c r="AX227" s="63">
        <v>0</v>
      </c>
      <c r="AY227" s="63">
        <v>0</v>
      </c>
      <c r="AZ227" s="63">
        <v>0</v>
      </c>
      <c r="BA227" s="63">
        <v>0</v>
      </c>
      <c r="BB227" s="63">
        <v>0</v>
      </c>
      <c r="BC227" s="63">
        <v>0</v>
      </c>
      <c r="BD227" s="63">
        <v>0</v>
      </c>
      <c r="BE227" s="63">
        <v>0</v>
      </c>
      <c r="BF227" s="63">
        <v>0</v>
      </c>
      <c r="BG227" s="63">
        <v>0</v>
      </c>
      <c r="BH227" s="63">
        <v>0</v>
      </c>
      <c r="BI227" s="63">
        <v>0</v>
      </c>
      <c r="BJ227" s="63">
        <v>0</v>
      </c>
      <c r="BK227" s="63">
        <v>0</v>
      </c>
      <c r="BL227" s="63">
        <v>0</v>
      </c>
      <c r="BM227" s="63">
        <v>0</v>
      </c>
      <c r="BN227" s="63">
        <v>0</v>
      </c>
      <c r="BO227" s="56">
        <v>82350</v>
      </c>
      <c r="BP227" s="56"/>
      <c r="BQ227" s="56"/>
      <c r="BR227" s="56"/>
      <c r="BS227" s="61"/>
      <c r="BT227" s="25"/>
      <c r="BU227" s="24"/>
      <c r="BV227" s="59"/>
      <c r="BW227" s="59"/>
      <c r="BX227" s="59"/>
      <c r="BY227" s="24">
        <f t="shared" si="134"/>
        <v>82350</v>
      </c>
      <c r="BZ227" s="24">
        <f t="shared" si="132"/>
        <v>0</v>
      </c>
      <c r="CA227" s="24">
        <f t="shared" si="135"/>
        <v>0</v>
      </c>
      <c r="CB227" s="24">
        <f t="shared" si="97"/>
        <v>0</v>
      </c>
      <c r="CC227" s="60"/>
      <c r="CD227" s="60">
        <f t="shared" si="130"/>
        <v>82350</v>
      </c>
      <c r="CE227" s="58">
        <f t="shared" si="131"/>
        <v>0</v>
      </c>
      <c r="CF227" s="59"/>
      <c r="CG227" s="85"/>
      <c r="CH227" s="177" t="s">
        <v>269</v>
      </c>
      <c r="CI227" s="4"/>
      <c r="CJ227" s="4"/>
      <c r="CK227" s="79"/>
      <c r="CL227" s="4"/>
      <c r="CM227" s="4" t="s">
        <v>92</v>
      </c>
    </row>
    <row r="228" spans="1:91" ht="261.75" hidden="1" customHeight="1" x14ac:dyDescent="0.85">
      <c r="A228" s="1"/>
      <c r="B228" s="1">
        <f t="shared" si="133"/>
        <v>197</v>
      </c>
      <c r="C228" s="115" t="s">
        <v>244</v>
      </c>
      <c r="D228" s="63">
        <v>0</v>
      </c>
      <c r="E228" s="63">
        <v>0</v>
      </c>
      <c r="F228" s="132">
        <v>0</v>
      </c>
      <c r="G228" s="132">
        <v>0</v>
      </c>
      <c r="H228" s="63">
        <v>0</v>
      </c>
      <c r="I228" s="63">
        <v>0</v>
      </c>
      <c r="J228" s="63">
        <v>0</v>
      </c>
      <c r="K228" s="63">
        <v>0</v>
      </c>
      <c r="L228" s="63">
        <v>0</v>
      </c>
      <c r="M228" s="63">
        <v>0</v>
      </c>
      <c r="N228" s="63">
        <v>0</v>
      </c>
      <c r="O228" s="63">
        <v>0</v>
      </c>
      <c r="P228" s="63">
        <v>0</v>
      </c>
      <c r="Q228" s="63">
        <v>0</v>
      </c>
      <c r="R228" s="63">
        <v>0</v>
      </c>
      <c r="S228" s="63">
        <v>0</v>
      </c>
      <c r="T228" s="63">
        <v>0</v>
      </c>
      <c r="U228" s="63">
        <v>0</v>
      </c>
      <c r="V228" s="63">
        <v>0</v>
      </c>
      <c r="W228" s="63">
        <v>0</v>
      </c>
      <c r="X228" s="63">
        <v>0</v>
      </c>
      <c r="Y228" s="63">
        <v>0</v>
      </c>
      <c r="Z228" s="63">
        <v>0</v>
      </c>
      <c r="AA228" s="63">
        <v>0</v>
      </c>
      <c r="AB228" s="63">
        <v>0</v>
      </c>
      <c r="AC228" s="63">
        <v>0</v>
      </c>
      <c r="AD228" s="63">
        <v>0</v>
      </c>
      <c r="AE228" s="63">
        <v>0</v>
      </c>
      <c r="AF228" s="63">
        <v>0</v>
      </c>
      <c r="AG228" s="63">
        <v>0</v>
      </c>
      <c r="AH228" s="63">
        <v>0</v>
      </c>
      <c r="AI228" s="63">
        <v>0</v>
      </c>
      <c r="AJ228" s="63">
        <v>0</v>
      </c>
      <c r="AK228" s="63">
        <v>0</v>
      </c>
      <c r="AL228" s="63">
        <v>0</v>
      </c>
      <c r="AM228" s="63">
        <v>0</v>
      </c>
      <c r="AN228" s="63">
        <v>0</v>
      </c>
      <c r="AO228" s="63">
        <v>0</v>
      </c>
      <c r="AP228" s="63">
        <v>0</v>
      </c>
      <c r="AQ228" s="63">
        <v>0</v>
      </c>
      <c r="AR228" s="63">
        <v>0</v>
      </c>
      <c r="AS228" s="63">
        <v>0</v>
      </c>
      <c r="AT228" s="63">
        <v>0</v>
      </c>
      <c r="AU228" s="63">
        <v>0</v>
      </c>
      <c r="AV228" s="63">
        <v>0</v>
      </c>
      <c r="AW228" s="63">
        <v>0</v>
      </c>
      <c r="AX228" s="63">
        <v>0</v>
      </c>
      <c r="AY228" s="63">
        <v>0</v>
      </c>
      <c r="AZ228" s="63">
        <v>0</v>
      </c>
      <c r="BA228" s="63">
        <v>0</v>
      </c>
      <c r="BB228" s="63">
        <v>0</v>
      </c>
      <c r="BC228" s="63">
        <v>0</v>
      </c>
      <c r="BD228" s="63">
        <v>0</v>
      </c>
      <c r="BE228" s="63">
        <v>0</v>
      </c>
      <c r="BF228" s="63">
        <v>0</v>
      </c>
      <c r="BG228" s="63">
        <v>0</v>
      </c>
      <c r="BH228" s="63">
        <v>0</v>
      </c>
      <c r="BI228" s="63">
        <v>0</v>
      </c>
      <c r="BJ228" s="63">
        <v>0</v>
      </c>
      <c r="BK228" s="63">
        <v>0</v>
      </c>
      <c r="BL228" s="63">
        <v>0</v>
      </c>
      <c r="BM228" s="63">
        <v>0</v>
      </c>
      <c r="BN228" s="63">
        <v>0</v>
      </c>
      <c r="BO228" s="56">
        <v>9850</v>
      </c>
      <c r="BP228" s="56"/>
      <c r="BQ228" s="56"/>
      <c r="BR228" s="56"/>
      <c r="BS228" s="61"/>
      <c r="BT228" s="25"/>
      <c r="BU228" s="24"/>
      <c r="BV228" s="59"/>
      <c r="BW228" s="59"/>
      <c r="BX228" s="59"/>
      <c r="BY228" s="24">
        <f t="shared" si="134"/>
        <v>9850</v>
      </c>
      <c r="BZ228" s="24">
        <f t="shared" si="132"/>
        <v>0</v>
      </c>
      <c r="CA228" s="24">
        <f t="shared" si="135"/>
        <v>0</v>
      </c>
      <c r="CB228" s="24">
        <f t="shared" si="97"/>
        <v>0</v>
      </c>
      <c r="CC228" s="60"/>
      <c r="CD228" s="60">
        <f t="shared" si="130"/>
        <v>9850</v>
      </c>
      <c r="CE228" s="58">
        <f t="shared" si="131"/>
        <v>0</v>
      </c>
      <c r="CF228" s="59"/>
      <c r="CG228" s="85"/>
      <c r="CH228" s="177"/>
      <c r="CI228" s="4"/>
      <c r="CJ228" s="4"/>
      <c r="CK228" s="79"/>
      <c r="CL228" s="4"/>
      <c r="CM228" s="4" t="s">
        <v>92</v>
      </c>
    </row>
    <row r="229" spans="1:91" ht="355.5" hidden="1" customHeight="1" x14ac:dyDescent="0.85">
      <c r="A229" s="1"/>
      <c r="B229" s="1">
        <f t="shared" si="133"/>
        <v>198</v>
      </c>
      <c r="C229" s="115" t="s">
        <v>245</v>
      </c>
      <c r="D229" s="63">
        <v>0</v>
      </c>
      <c r="E229" s="63">
        <v>0</v>
      </c>
      <c r="F229" s="132">
        <v>0</v>
      </c>
      <c r="G229" s="132">
        <v>0</v>
      </c>
      <c r="H229" s="63">
        <v>0</v>
      </c>
      <c r="I229" s="63">
        <v>0</v>
      </c>
      <c r="J229" s="63">
        <v>0</v>
      </c>
      <c r="K229" s="63">
        <v>0</v>
      </c>
      <c r="L229" s="63">
        <v>0</v>
      </c>
      <c r="M229" s="63">
        <v>0</v>
      </c>
      <c r="N229" s="63">
        <v>0</v>
      </c>
      <c r="O229" s="63">
        <v>0</v>
      </c>
      <c r="P229" s="63">
        <v>0</v>
      </c>
      <c r="Q229" s="63">
        <v>0</v>
      </c>
      <c r="R229" s="63">
        <v>0</v>
      </c>
      <c r="S229" s="63">
        <v>0</v>
      </c>
      <c r="T229" s="63">
        <v>0</v>
      </c>
      <c r="U229" s="63">
        <v>0</v>
      </c>
      <c r="V229" s="63">
        <v>0</v>
      </c>
      <c r="W229" s="63">
        <v>0</v>
      </c>
      <c r="X229" s="63">
        <v>0</v>
      </c>
      <c r="Y229" s="63">
        <v>0</v>
      </c>
      <c r="Z229" s="63">
        <v>0</v>
      </c>
      <c r="AA229" s="63">
        <v>0</v>
      </c>
      <c r="AB229" s="63">
        <v>0</v>
      </c>
      <c r="AC229" s="63">
        <v>0</v>
      </c>
      <c r="AD229" s="63">
        <v>0</v>
      </c>
      <c r="AE229" s="63">
        <v>0</v>
      </c>
      <c r="AF229" s="63">
        <v>0</v>
      </c>
      <c r="AG229" s="63">
        <v>0</v>
      </c>
      <c r="AH229" s="63">
        <v>0</v>
      </c>
      <c r="AI229" s="63">
        <v>0</v>
      </c>
      <c r="AJ229" s="63">
        <v>0</v>
      </c>
      <c r="AK229" s="63">
        <v>0</v>
      </c>
      <c r="AL229" s="63">
        <v>0</v>
      </c>
      <c r="AM229" s="63">
        <v>0</v>
      </c>
      <c r="AN229" s="63">
        <v>0</v>
      </c>
      <c r="AO229" s="63">
        <v>0</v>
      </c>
      <c r="AP229" s="63">
        <v>0</v>
      </c>
      <c r="AQ229" s="63">
        <v>0</v>
      </c>
      <c r="AR229" s="63">
        <v>0</v>
      </c>
      <c r="AS229" s="63">
        <v>0</v>
      </c>
      <c r="AT229" s="63">
        <v>0</v>
      </c>
      <c r="AU229" s="63">
        <v>0</v>
      </c>
      <c r="AV229" s="63">
        <v>0</v>
      </c>
      <c r="AW229" s="63">
        <v>0</v>
      </c>
      <c r="AX229" s="63">
        <v>0</v>
      </c>
      <c r="AY229" s="63">
        <v>0</v>
      </c>
      <c r="AZ229" s="63">
        <v>0</v>
      </c>
      <c r="BA229" s="63">
        <v>0</v>
      </c>
      <c r="BB229" s="63">
        <v>0</v>
      </c>
      <c r="BC229" s="63">
        <v>0</v>
      </c>
      <c r="BD229" s="63">
        <v>0</v>
      </c>
      <c r="BE229" s="63">
        <v>0</v>
      </c>
      <c r="BF229" s="63">
        <v>0</v>
      </c>
      <c r="BG229" s="63">
        <v>0</v>
      </c>
      <c r="BH229" s="63">
        <v>0</v>
      </c>
      <c r="BI229" s="63">
        <v>0</v>
      </c>
      <c r="BJ229" s="63">
        <v>0</v>
      </c>
      <c r="BK229" s="63">
        <v>0</v>
      </c>
      <c r="BL229" s="63">
        <v>0</v>
      </c>
      <c r="BM229" s="63">
        <v>0</v>
      </c>
      <c r="BN229" s="63">
        <v>0</v>
      </c>
      <c r="BO229" s="56">
        <v>54673.19</v>
      </c>
      <c r="BP229" s="56"/>
      <c r="BQ229" s="56"/>
      <c r="BR229" s="56"/>
      <c r="BS229" s="61"/>
      <c r="BT229" s="25"/>
      <c r="BU229" s="24"/>
      <c r="BV229" s="59"/>
      <c r="BW229" s="59"/>
      <c r="BX229" s="59"/>
      <c r="BY229" s="24">
        <f t="shared" si="134"/>
        <v>54673.19</v>
      </c>
      <c r="BZ229" s="24">
        <f t="shared" si="132"/>
        <v>0</v>
      </c>
      <c r="CA229" s="24">
        <f t="shared" si="135"/>
        <v>0</v>
      </c>
      <c r="CB229" s="24">
        <f t="shared" si="97"/>
        <v>0</v>
      </c>
      <c r="CC229" s="60"/>
      <c r="CD229" s="60">
        <f t="shared" si="130"/>
        <v>54673.19</v>
      </c>
      <c r="CE229" s="58">
        <f t="shared" si="131"/>
        <v>0</v>
      </c>
      <c r="CF229" s="59"/>
      <c r="CG229" s="85"/>
      <c r="CH229" s="177"/>
      <c r="CI229" s="4"/>
      <c r="CJ229" s="4"/>
      <c r="CK229" s="79"/>
      <c r="CL229" s="4"/>
      <c r="CM229" s="4" t="s">
        <v>92</v>
      </c>
    </row>
    <row r="230" spans="1:91" ht="408" hidden="1" customHeight="1" x14ac:dyDescent="0.85">
      <c r="A230" s="1"/>
      <c r="B230" s="1">
        <f t="shared" si="133"/>
        <v>199</v>
      </c>
      <c r="C230" s="115" t="s">
        <v>246</v>
      </c>
      <c r="D230" s="63">
        <v>0</v>
      </c>
      <c r="E230" s="63">
        <v>0</v>
      </c>
      <c r="F230" s="132">
        <v>0</v>
      </c>
      <c r="G230" s="132">
        <v>0</v>
      </c>
      <c r="H230" s="63">
        <v>0</v>
      </c>
      <c r="I230" s="63">
        <v>0</v>
      </c>
      <c r="J230" s="63">
        <v>0</v>
      </c>
      <c r="K230" s="63">
        <v>0</v>
      </c>
      <c r="L230" s="63">
        <v>0</v>
      </c>
      <c r="M230" s="63">
        <v>0</v>
      </c>
      <c r="N230" s="63">
        <v>0</v>
      </c>
      <c r="O230" s="63">
        <v>0</v>
      </c>
      <c r="P230" s="63">
        <v>0</v>
      </c>
      <c r="Q230" s="63">
        <v>0</v>
      </c>
      <c r="R230" s="63">
        <v>0</v>
      </c>
      <c r="S230" s="63">
        <v>0</v>
      </c>
      <c r="T230" s="63">
        <v>0</v>
      </c>
      <c r="U230" s="63">
        <v>0</v>
      </c>
      <c r="V230" s="63">
        <v>0</v>
      </c>
      <c r="W230" s="63">
        <v>0</v>
      </c>
      <c r="X230" s="63">
        <v>0</v>
      </c>
      <c r="Y230" s="63">
        <v>0</v>
      </c>
      <c r="Z230" s="63">
        <v>0</v>
      </c>
      <c r="AA230" s="63">
        <v>0</v>
      </c>
      <c r="AB230" s="63">
        <v>0</v>
      </c>
      <c r="AC230" s="63">
        <v>0</v>
      </c>
      <c r="AD230" s="63">
        <v>0</v>
      </c>
      <c r="AE230" s="63">
        <v>0</v>
      </c>
      <c r="AF230" s="63">
        <v>0</v>
      </c>
      <c r="AG230" s="63">
        <v>0</v>
      </c>
      <c r="AH230" s="63">
        <v>0</v>
      </c>
      <c r="AI230" s="63">
        <v>0</v>
      </c>
      <c r="AJ230" s="63">
        <v>0</v>
      </c>
      <c r="AK230" s="63">
        <v>0</v>
      </c>
      <c r="AL230" s="63">
        <v>0</v>
      </c>
      <c r="AM230" s="63">
        <v>0</v>
      </c>
      <c r="AN230" s="63">
        <v>0</v>
      </c>
      <c r="AO230" s="63">
        <v>0</v>
      </c>
      <c r="AP230" s="63">
        <v>0</v>
      </c>
      <c r="AQ230" s="63">
        <v>0</v>
      </c>
      <c r="AR230" s="63">
        <v>0</v>
      </c>
      <c r="AS230" s="63">
        <v>0</v>
      </c>
      <c r="AT230" s="63">
        <v>0</v>
      </c>
      <c r="AU230" s="63">
        <v>0</v>
      </c>
      <c r="AV230" s="63">
        <v>0</v>
      </c>
      <c r="AW230" s="63">
        <v>0</v>
      </c>
      <c r="AX230" s="63">
        <v>0</v>
      </c>
      <c r="AY230" s="63">
        <v>0</v>
      </c>
      <c r="AZ230" s="63">
        <v>0</v>
      </c>
      <c r="BA230" s="63">
        <v>0</v>
      </c>
      <c r="BB230" s="63">
        <v>0</v>
      </c>
      <c r="BC230" s="63">
        <v>0</v>
      </c>
      <c r="BD230" s="63">
        <v>0</v>
      </c>
      <c r="BE230" s="63">
        <v>0</v>
      </c>
      <c r="BF230" s="63">
        <v>0</v>
      </c>
      <c r="BG230" s="63">
        <v>0</v>
      </c>
      <c r="BH230" s="63">
        <v>0</v>
      </c>
      <c r="BI230" s="63">
        <v>0</v>
      </c>
      <c r="BJ230" s="63">
        <v>0</v>
      </c>
      <c r="BK230" s="63">
        <v>0</v>
      </c>
      <c r="BL230" s="63">
        <v>0</v>
      </c>
      <c r="BM230" s="63">
        <v>0</v>
      </c>
      <c r="BN230" s="63">
        <v>0</v>
      </c>
      <c r="BO230" s="56">
        <v>49146.03</v>
      </c>
      <c r="BP230" s="56"/>
      <c r="BQ230" s="56"/>
      <c r="BR230" s="56"/>
      <c r="BS230" s="61"/>
      <c r="BT230" s="61"/>
      <c r="BU230" s="24"/>
      <c r="BV230" s="59"/>
      <c r="BW230" s="59"/>
      <c r="BX230" s="59"/>
      <c r="BY230" s="24">
        <f t="shared" si="134"/>
        <v>49146.03</v>
      </c>
      <c r="BZ230" s="24">
        <f t="shared" si="132"/>
        <v>0</v>
      </c>
      <c r="CA230" s="24">
        <f t="shared" si="135"/>
        <v>0</v>
      </c>
      <c r="CB230" s="24">
        <f t="shared" si="97"/>
        <v>0</v>
      </c>
      <c r="CC230" s="60"/>
      <c r="CD230" s="60">
        <f t="shared" si="130"/>
        <v>49146.03</v>
      </c>
      <c r="CE230" s="58">
        <f t="shared" si="131"/>
        <v>0</v>
      </c>
      <c r="CF230" s="59"/>
      <c r="CG230" s="85"/>
      <c r="CH230" s="177"/>
      <c r="CI230" s="4"/>
      <c r="CJ230" s="4"/>
      <c r="CK230" s="79"/>
      <c r="CL230" s="4"/>
      <c r="CM230" s="4" t="s">
        <v>92</v>
      </c>
    </row>
    <row r="231" spans="1:91" ht="344.25" hidden="1" customHeight="1" x14ac:dyDescent="0.85">
      <c r="A231" s="1"/>
      <c r="B231" s="1">
        <f t="shared" si="133"/>
        <v>200</v>
      </c>
      <c r="C231" s="115" t="s">
        <v>247</v>
      </c>
      <c r="D231" s="63">
        <v>0</v>
      </c>
      <c r="E231" s="63">
        <v>0</v>
      </c>
      <c r="F231" s="132">
        <v>0</v>
      </c>
      <c r="G231" s="132">
        <v>0</v>
      </c>
      <c r="H231" s="63">
        <v>0</v>
      </c>
      <c r="I231" s="63">
        <v>0</v>
      </c>
      <c r="J231" s="63">
        <v>0</v>
      </c>
      <c r="K231" s="63">
        <v>0</v>
      </c>
      <c r="L231" s="63">
        <v>0</v>
      </c>
      <c r="M231" s="63">
        <v>0</v>
      </c>
      <c r="N231" s="63">
        <v>0</v>
      </c>
      <c r="O231" s="63">
        <v>0</v>
      </c>
      <c r="P231" s="63">
        <v>0</v>
      </c>
      <c r="Q231" s="63">
        <v>0</v>
      </c>
      <c r="R231" s="63">
        <v>0</v>
      </c>
      <c r="S231" s="63">
        <v>0</v>
      </c>
      <c r="T231" s="63">
        <v>0</v>
      </c>
      <c r="U231" s="63">
        <v>0</v>
      </c>
      <c r="V231" s="63">
        <v>0</v>
      </c>
      <c r="W231" s="63">
        <v>0</v>
      </c>
      <c r="X231" s="63">
        <v>0</v>
      </c>
      <c r="Y231" s="63">
        <v>0</v>
      </c>
      <c r="Z231" s="63">
        <v>0</v>
      </c>
      <c r="AA231" s="63">
        <v>0</v>
      </c>
      <c r="AB231" s="63">
        <v>0</v>
      </c>
      <c r="AC231" s="63">
        <v>0</v>
      </c>
      <c r="AD231" s="63">
        <v>0</v>
      </c>
      <c r="AE231" s="63">
        <v>0</v>
      </c>
      <c r="AF231" s="63">
        <v>0</v>
      </c>
      <c r="AG231" s="63">
        <v>0</v>
      </c>
      <c r="AH231" s="63">
        <v>0</v>
      </c>
      <c r="AI231" s="63">
        <v>0</v>
      </c>
      <c r="AJ231" s="63">
        <v>0</v>
      </c>
      <c r="AK231" s="63">
        <v>0</v>
      </c>
      <c r="AL231" s="63">
        <v>0</v>
      </c>
      <c r="AM231" s="63">
        <v>0</v>
      </c>
      <c r="AN231" s="63">
        <v>0</v>
      </c>
      <c r="AO231" s="63">
        <v>0</v>
      </c>
      <c r="AP231" s="63">
        <v>0</v>
      </c>
      <c r="AQ231" s="63">
        <v>0</v>
      </c>
      <c r="AR231" s="63">
        <v>0</v>
      </c>
      <c r="AS231" s="63">
        <v>0</v>
      </c>
      <c r="AT231" s="63">
        <v>0</v>
      </c>
      <c r="AU231" s="63">
        <v>0</v>
      </c>
      <c r="AV231" s="63">
        <v>0</v>
      </c>
      <c r="AW231" s="63">
        <v>0</v>
      </c>
      <c r="AX231" s="63">
        <v>0</v>
      </c>
      <c r="AY231" s="63">
        <v>0</v>
      </c>
      <c r="AZ231" s="63">
        <v>0</v>
      </c>
      <c r="BA231" s="63">
        <v>0</v>
      </c>
      <c r="BB231" s="63">
        <v>0</v>
      </c>
      <c r="BC231" s="63">
        <v>0</v>
      </c>
      <c r="BD231" s="63">
        <v>0</v>
      </c>
      <c r="BE231" s="63">
        <v>0</v>
      </c>
      <c r="BF231" s="63">
        <v>0</v>
      </c>
      <c r="BG231" s="63">
        <v>0</v>
      </c>
      <c r="BH231" s="63">
        <v>0</v>
      </c>
      <c r="BI231" s="63">
        <v>0</v>
      </c>
      <c r="BJ231" s="63">
        <v>0</v>
      </c>
      <c r="BK231" s="63">
        <v>0</v>
      </c>
      <c r="BL231" s="63">
        <v>0</v>
      </c>
      <c r="BM231" s="63">
        <v>0</v>
      </c>
      <c r="BN231" s="63">
        <v>0</v>
      </c>
      <c r="BO231" s="56">
        <v>47220.78</v>
      </c>
      <c r="BP231" s="56"/>
      <c r="BQ231" s="56"/>
      <c r="BR231" s="56"/>
      <c r="BS231" s="61"/>
      <c r="BT231" s="25"/>
      <c r="BU231" s="24"/>
      <c r="BV231" s="59"/>
      <c r="BW231" s="59"/>
      <c r="BX231" s="59"/>
      <c r="BY231" s="24">
        <f t="shared" si="134"/>
        <v>47220.78</v>
      </c>
      <c r="BZ231" s="24">
        <f t="shared" si="132"/>
        <v>0</v>
      </c>
      <c r="CA231" s="24">
        <f t="shared" si="135"/>
        <v>0</v>
      </c>
      <c r="CB231" s="24">
        <f>CA231*100/BY231</f>
        <v>0</v>
      </c>
      <c r="CC231" s="60"/>
      <c r="CD231" s="60">
        <f t="shared" si="130"/>
        <v>47220.78</v>
      </c>
      <c r="CE231" s="58">
        <f t="shared" si="131"/>
        <v>0</v>
      </c>
      <c r="CF231" s="59"/>
      <c r="CG231" s="85"/>
      <c r="CH231" s="177"/>
      <c r="CI231" s="4"/>
      <c r="CJ231" s="4"/>
      <c r="CK231" s="79"/>
      <c r="CL231" s="4"/>
      <c r="CM231" s="4" t="s">
        <v>92</v>
      </c>
    </row>
    <row r="232" spans="1:91" ht="261.75" customHeight="1" x14ac:dyDescent="0.85">
      <c r="A232" s="1"/>
      <c r="B232" s="1"/>
      <c r="C232" s="4"/>
      <c r="D232" s="63"/>
      <c r="E232" s="63"/>
      <c r="F232" s="132"/>
      <c r="G232" s="132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56"/>
      <c r="BO232" s="56"/>
      <c r="BP232" s="56"/>
      <c r="BQ232" s="56"/>
      <c r="BR232" s="56"/>
      <c r="BS232" s="61"/>
      <c r="BT232" s="61"/>
      <c r="BU232" s="24"/>
      <c r="BV232" s="59"/>
      <c r="BW232" s="59"/>
      <c r="BX232" s="59"/>
      <c r="BY232" s="24">
        <f t="shared" si="134"/>
        <v>0</v>
      </c>
      <c r="BZ232" s="24"/>
      <c r="CA232" s="24">
        <f t="shared" si="135"/>
        <v>0</v>
      </c>
      <c r="CB232" s="24" t="e">
        <f>CA232*100/BY232</f>
        <v>#DIV/0!</v>
      </c>
      <c r="CC232" s="60"/>
      <c r="CD232" s="57">
        <f t="shared" si="130"/>
        <v>0</v>
      </c>
      <c r="CE232" s="58">
        <f t="shared" si="131"/>
        <v>0</v>
      </c>
      <c r="CF232" s="59"/>
      <c r="CG232" s="85"/>
      <c r="CH232" s="85"/>
      <c r="CI232" s="4"/>
      <c r="CJ232" s="4"/>
      <c r="CK232" s="79"/>
      <c r="CL232" s="4"/>
    </row>
    <row r="233" spans="1:91" ht="261.75" customHeight="1" x14ac:dyDescent="0.85">
      <c r="A233" s="1"/>
      <c r="B233" s="1"/>
      <c r="C233" s="4"/>
      <c r="D233" s="63"/>
      <c r="E233" s="63"/>
      <c r="F233" s="132"/>
      <c r="G233" s="132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56"/>
      <c r="BO233" s="56"/>
      <c r="BP233" s="56"/>
      <c r="BQ233" s="56"/>
      <c r="BR233" s="56"/>
      <c r="BS233" s="61"/>
      <c r="BT233" s="25"/>
      <c r="BU233" s="24"/>
      <c r="BV233" s="59"/>
      <c r="BW233" s="59"/>
      <c r="BX233" s="59"/>
      <c r="BY233" s="24">
        <f t="shared" si="134"/>
        <v>0</v>
      </c>
      <c r="BZ233" s="24"/>
      <c r="CA233" s="24">
        <f t="shared" si="135"/>
        <v>0</v>
      </c>
      <c r="CB233" s="24" t="e">
        <f>CA233*100/BY233</f>
        <v>#DIV/0!</v>
      </c>
      <c r="CC233" s="60"/>
      <c r="CD233" s="57">
        <f t="shared" si="130"/>
        <v>0</v>
      </c>
      <c r="CE233" s="58">
        <f t="shared" si="131"/>
        <v>0</v>
      </c>
      <c r="CF233" s="59"/>
      <c r="CG233" s="85"/>
      <c r="CH233" s="85"/>
      <c r="CI233" s="4"/>
      <c r="CJ233" s="4"/>
      <c r="CK233" s="79"/>
      <c r="CL233" s="4"/>
    </row>
    <row r="234" spans="1:91" x14ac:dyDescent="0.85">
      <c r="C234" s="53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70"/>
      <c r="BI234" s="70"/>
      <c r="BJ234" s="70"/>
      <c r="BK234" s="70"/>
      <c r="BL234" s="70"/>
      <c r="BM234" s="70"/>
      <c r="BN234" s="70"/>
      <c r="BO234" s="70"/>
      <c r="BP234" s="70"/>
      <c r="BQ234" s="70"/>
      <c r="BR234" s="70"/>
      <c r="BS234" s="70"/>
      <c r="BT234" s="70"/>
      <c r="BU234" s="70"/>
      <c r="BV234" s="70"/>
      <c r="BW234" s="70"/>
      <c r="BX234" s="70"/>
      <c r="BY234" s="70"/>
      <c r="BZ234" s="70"/>
      <c r="CA234" s="70"/>
      <c r="CB234" s="70"/>
      <c r="CC234" s="70"/>
      <c r="CD234" s="70"/>
      <c r="CE234" s="70"/>
      <c r="CF234" s="70"/>
      <c r="CG234" s="70"/>
      <c r="CH234" s="70"/>
    </row>
    <row r="235" spans="1:91" x14ac:dyDescent="0.85">
      <c r="C235" s="53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  <c r="BH235" s="70"/>
      <c r="BI235" s="70"/>
      <c r="BJ235" s="70"/>
      <c r="BK235" s="70"/>
      <c r="BL235" s="70"/>
      <c r="BM235" s="70"/>
      <c r="BN235" s="70"/>
      <c r="BO235" s="70"/>
      <c r="BP235" s="70"/>
      <c r="BQ235" s="70"/>
      <c r="BR235" s="70"/>
      <c r="BS235" s="70"/>
      <c r="BT235" s="70"/>
      <c r="BU235" s="70"/>
      <c r="BV235" s="70"/>
      <c r="BW235" s="70"/>
      <c r="BX235" s="70"/>
      <c r="BY235" s="70"/>
      <c r="BZ235" s="70"/>
      <c r="CA235" s="70"/>
      <c r="CB235" s="70"/>
      <c r="CC235" s="70"/>
      <c r="CD235" s="70"/>
      <c r="CE235" s="70"/>
      <c r="CF235" s="70"/>
      <c r="CG235" s="70"/>
      <c r="CH235" s="70"/>
    </row>
    <row r="236" spans="1:91" x14ac:dyDescent="0.85">
      <c r="C236" s="53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  <c r="BH236" s="70"/>
      <c r="BI236" s="70"/>
      <c r="BJ236" s="70"/>
      <c r="BK236" s="70"/>
      <c r="BL236" s="70"/>
      <c r="BM236" s="70"/>
      <c r="BN236" s="70"/>
      <c r="BO236" s="70"/>
      <c r="BP236" s="70"/>
      <c r="BQ236" s="70"/>
      <c r="BR236" s="70"/>
      <c r="BS236" s="70"/>
      <c r="BT236" s="70"/>
      <c r="BU236" s="70"/>
      <c r="BV236" s="70"/>
      <c r="BW236" s="70"/>
      <c r="BX236" s="70"/>
      <c r="BY236" s="70"/>
      <c r="BZ236" s="70"/>
      <c r="CA236" s="70"/>
      <c r="CB236" s="70"/>
      <c r="CC236" s="70"/>
      <c r="CD236" s="70"/>
      <c r="CE236" s="70"/>
      <c r="CF236" s="70"/>
      <c r="CG236" s="70"/>
      <c r="CH236" s="70"/>
    </row>
    <row r="237" spans="1:91" x14ac:dyDescent="0.85">
      <c r="C237" s="53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  <c r="BH237" s="70"/>
      <c r="BI237" s="70"/>
      <c r="BJ237" s="70"/>
      <c r="BK237" s="70"/>
      <c r="BL237" s="70"/>
      <c r="BM237" s="70"/>
      <c r="BN237" s="70"/>
      <c r="BO237" s="70"/>
      <c r="BP237" s="70"/>
      <c r="BQ237" s="70"/>
      <c r="BR237" s="70"/>
      <c r="BS237" s="70"/>
      <c r="BT237" s="70"/>
      <c r="BU237" s="70"/>
      <c r="BV237" s="70"/>
      <c r="BW237" s="70"/>
      <c r="BX237" s="70"/>
      <c r="BY237" s="70"/>
      <c r="BZ237" s="70"/>
      <c r="CA237" s="70"/>
      <c r="CB237" s="70"/>
      <c r="CC237" s="70"/>
      <c r="CD237" s="70"/>
      <c r="CE237" s="70"/>
      <c r="CF237" s="70"/>
      <c r="CG237" s="70"/>
      <c r="CH237" s="70"/>
    </row>
    <row r="238" spans="1:91" x14ac:dyDescent="0.85">
      <c r="C238" s="53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70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  <c r="BH238" s="70"/>
      <c r="BI238" s="70"/>
      <c r="BJ238" s="70"/>
      <c r="BK238" s="70"/>
      <c r="BL238" s="70"/>
      <c r="BM238" s="70"/>
      <c r="BN238" s="70"/>
      <c r="BO238" s="70"/>
      <c r="BP238" s="70"/>
      <c r="BQ238" s="70"/>
      <c r="BR238" s="70"/>
      <c r="BS238" s="70"/>
      <c r="BT238" s="70"/>
      <c r="BU238" s="70"/>
      <c r="BV238" s="70"/>
      <c r="BW238" s="70"/>
      <c r="BX238" s="70"/>
      <c r="BY238" s="70"/>
      <c r="BZ238" s="70"/>
      <c r="CA238" s="70"/>
      <c r="CB238" s="70"/>
      <c r="CC238" s="70"/>
      <c r="CD238" s="70"/>
      <c r="CE238" s="70"/>
      <c r="CF238" s="70"/>
      <c r="CG238" s="70"/>
      <c r="CH238" s="70"/>
    </row>
    <row r="239" spans="1:91" x14ac:dyDescent="0.85">
      <c r="C239" s="53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70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  <c r="BH239" s="70"/>
      <c r="BI239" s="70"/>
      <c r="BJ239" s="70"/>
      <c r="BK239" s="70"/>
      <c r="BL239" s="70"/>
      <c r="BM239" s="70"/>
      <c r="BN239" s="70"/>
      <c r="BO239" s="70"/>
      <c r="BP239" s="70"/>
      <c r="BQ239" s="70"/>
      <c r="BR239" s="70"/>
      <c r="BS239" s="70"/>
      <c r="BT239" s="70"/>
      <c r="BU239" s="70"/>
      <c r="BV239" s="70"/>
      <c r="BW239" s="70"/>
      <c r="BX239" s="70"/>
      <c r="BY239" s="70"/>
      <c r="BZ239" s="70"/>
      <c r="CA239" s="70"/>
      <c r="CB239" s="70"/>
      <c r="CC239" s="70"/>
      <c r="CD239" s="70"/>
      <c r="CE239" s="70"/>
      <c r="CF239" s="70"/>
      <c r="CG239" s="70"/>
      <c r="CH239" s="70"/>
    </row>
    <row r="240" spans="1:91" x14ac:dyDescent="0.85">
      <c r="C240" s="53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70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  <c r="BH240" s="70"/>
      <c r="BI240" s="70"/>
      <c r="BJ240" s="70"/>
      <c r="BK240" s="70"/>
      <c r="BL240" s="70"/>
      <c r="BM240" s="70"/>
      <c r="BN240" s="70"/>
      <c r="BO240" s="70"/>
      <c r="BP240" s="70"/>
      <c r="BQ240" s="70"/>
      <c r="BR240" s="70"/>
      <c r="BS240" s="70"/>
      <c r="BT240" s="70"/>
      <c r="BU240" s="70"/>
      <c r="BV240" s="70"/>
      <c r="BW240" s="70"/>
      <c r="BX240" s="70"/>
      <c r="BY240" s="70"/>
      <c r="BZ240" s="70"/>
      <c r="CA240" s="70"/>
      <c r="CB240" s="70"/>
      <c r="CC240" s="70"/>
      <c r="CD240" s="70"/>
      <c r="CE240" s="70"/>
      <c r="CF240" s="70"/>
      <c r="CG240" s="70"/>
      <c r="CH240" s="70"/>
    </row>
    <row r="241" spans="3:86" x14ac:dyDescent="0.85">
      <c r="C241" s="53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  <c r="BH241" s="70"/>
      <c r="BI241" s="70"/>
      <c r="BJ241" s="70"/>
      <c r="BK241" s="70"/>
      <c r="BL241" s="70"/>
      <c r="BM241" s="70"/>
      <c r="BN241" s="70"/>
      <c r="BO241" s="70"/>
      <c r="BP241" s="70"/>
      <c r="BQ241" s="70"/>
      <c r="BR241" s="70"/>
      <c r="BS241" s="70"/>
      <c r="BT241" s="70"/>
      <c r="BU241" s="70"/>
      <c r="BV241" s="70"/>
      <c r="BW241" s="70"/>
      <c r="BX241" s="70"/>
      <c r="BY241" s="70"/>
      <c r="BZ241" s="70"/>
      <c r="CA241" s="70"/>
      <c r="CB241" s="70"/>
      <c r="CC241" s="70"/>
      <c r="CD241" s="70"/>
      <c r="CE241" s="70"/>
      <c r="CF241" s="70"/>
      <c r="CG241" s="70"/>
      <c r="CH241" s="70"/>
    </row>
    <row r="242" spans="3:86" x14ac:dyDescent="0.85">
      <c r="C242" s="53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70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  <c r="BH242" s="70"/>
      <c r="BI242" s="70"/>
      <c r="BJ242" s="70"/>
      <c r="BK242" s="70"/>
      <c r="BL242" s="70"/>
      <c r="BM242" s="70"/>
      <c r="BN242" s="70"/>
      <c r="BO242" s="70"/>
      <c r="BP242" s="70"/>
      <c r="BQ242" s="70"/>
      <c r="BR242" s="70"/>
      <c r="BS242" s="70"/>
      <c r="BT242" s="70"/>
      <c r="BU242" s="70"/>
      <c r="BV242" s="70"/>
      <c r="BW242" s="70"/>
      <c r="BX242" s="70"/>
      <c r="BY242" s="70"/>
      <c r="BZ242" s="70"/>
      <c r="CA242" s="70"/>
      <c r="CB242" s="70"/>
      <c r="CC242" s="70"/>
      <c r="CD242" s="70"/>
      <c r="CE242" s="70"/>
      <c r="CF242" s="70"/>
      <c r="CG242" s="70"/>
      <c r="CH242" s="70"/>
    </row>
    <row r="243" spans="3:86" x14ac:dyDescent="0.85">
      <c r="C243" s="53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  <c r="BH243" s="70"/>
      <c r="BI243" s="70"/>
      <c r="BJ243" s="70"/>
      <c r="BK243" s="70"/>
      <c r="BL243" s="70"/>
      <c r="BM243" s="70"/>
      <c r="BN243" s="70"/>
      <c r="BO243" s="70"/>
      <c r="BP243" s="70"/>
      <c r="BQ243" s="70"/>
      <c r="BR243" s="70"/>
      <c r="BS243" s="70"/>
      <c r="BT243" s="70"/>
      <c r="BU243" s="70"/>
      <c r="BV243" s="70"/>
      <c r="BW243" s="70"/>
      <c r="BX243" s="70"/>
      <c r="BY243" s="70"/>
      <c r="BZ243" s="70"/>
      <c r="CA243" s="70"/>
      <c r="CB243" s="70"/>
      <c r="CC243" s="70"/>
      <c r="CD243" s="70"/>
      <c r="CE243" s="70"/>
      <c r="CF243" s="70"/>
      <c r="CG243" s="70"/>
      <c r="CH243" s="70"/>
    </row>
    <row r="244" spans="3:86" x14ac:dyDescent="0.85">
      <c r="C244" s="53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  <c r="BH244" s="70"/>
      <c r="BI244" s="70"/>
      <c r="BJ244" s="70"/>
      <c r="BK244" s="70"/>
      <c r="BL244" s="70"/>
      <c r="BM244" s="70"/>
      <c r="BN244" s="70"/>
      <c r="BO244" s="70"/>
      <c r="BP244" s="70"/>
      <c r="BQ244" s="70"/>
      <c r="BR244" s="70"/>
      <c r="BS244" s="70"/>
      <c r="BT244" s="70"/>
      <c r="BU244" s="70"/>
      <c r="BV244" s="70"/>
      <c r="BW244" s="70"/>
      <c r="BX244" s="70"/>
      <c r="BY244" s="70"/>
      <c r="BZ244" s="70"/>
      <c r="CA244" s="70"/>
      <c r="CB244" s="70"/>
      <c r="CC244" s="70"/>
      <c r="CD244" s="70"/>
      <c r="CE244" s="70"/>
      <c r="CF244" s="70"/>
      <c r="CG244" s="70"/>
      <c r="CH244" s="70"/>
    </row>
    <row r="245" spans="3:86" x14ac:dyDescent="0.85">
      <c r="C245" s="53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70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  <c r="BH245" s="70"/>
      <c r="BI245" s="70"/>
      <c r="BJ245" s="70"/>
      <c r="BK245" s="70"/>
      <c r="BL245" s="70"/>
      <c r="BM245" s="70"/>
      <c r="BN245" s="70"/>
      <c r="BO245" s="70"/>
      <c r="BP245" s="70"/>
      <c r="BQ245" s="70"/>
      <c r="BR245" s="70"/>
      <c r="BS245" s="70"/>
      <c r="BT245" s="70"/>
      <c r="BU245" s="70"/>
      <c r="BV245" s="70"/>
      <c r="BW245" s="70"/>
      <c r="BX245" s="70"/>
      <c r="BY245" s="70"/>
      <c r="BZ245" s="70"/>
      <c r="CA245" s="70"/>
      <c r="CB245" s="70"/>
      <c r="CC245" s="70"/>
      <c r="CD245" s="70"/>
      <c r="CE245" s="70"/>
      <c r="CF245" s="70"/>
      <c r="CG245" s="70"/>
      <c r="CH245" s="70"/>
    </row>
    <row r="246" spans="3:86" x14ac:dyDescent="0.85">
      <c r="C246" s="53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70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  <c r="BH246" s="70"/>
      <c r="BI246" s="70"/>
      <c r="BJ246" s="70"/>
      <c r="BK246" s="70"/>
      <c r="BL246" s="70"/>
      <c r="BM246" s="70"/>
      <c r="BN246" s="70"/>
      <c r="BO246" s="70"/>
      <c r="BP246" s="70"/>
      <c r="BQ246" s="70"/>
      <c r="BR246" s="70"/>
      <c r="BS246" s="70"/>
      <c r="BT246" s="70"/>
      <c r="BU246" s="70"/>
      <c r="BV246" s="70"/>
      <c r="BW246" s="70"/>
      <c r="BX246" s="70"/>
      <c r="BY246" s="70"/>
      <c r="BZ246" s="70"/>
      <c r="CA246" s="70"/>
      <c r="CB246" s="70"/>
      <c r="CC246" s="70"/>
      <c r="CD246" s="70"/>
      <c r="CE246" s="70"/>
      <c r="CF246" s="70"/>
      <c r="CG246" s="70"/>
      <c r="CH246" s="70"/>
    </row>
    <row r="247" spans="3:86" x14ac:dyDescent="0.85">
      <c r="C247" s="53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  <c r="BH247" s="70"/>
      <c r="BI247" s="70"/>
      <c r="BJ247" s="70"/>
      <c r="BK247" s="70"/>
      <c r="BL247" s="70"/>
      <c r="BM247" s="70"/>
      <c r="BN247" s="70"/>
      <c r="BO247" s="70"/>
      <c r="BP247" s="70"/>
      <c r="BQ247" s="70"/>
      <c r="BR247" s="70"/>
      <c r="BS247" s="70"/>
      <c r="BT247" s="70"/>
      <c r="BU247" s="70"/>
      <c r="BV247" s="70"/>
      <c r="BW247" s="70"/>
      <c r="BX247" s="70"/>
      <c r="BY247" s="70"/>
      <c r="BZ247" s="70"/>
      <c r="CA247" s="70"/>
      <c r="CB247" s="70"/>
      <c r="CC247" s="70"/>
      <c r="CD247" s="70"/>
      <c r="CE247" s="70"/>
      <c r="CF247" s="70"/>
      <c r="CG247" s="70"/>
      <c r="CH247" s="70"/>
    </row>
    <row r="248" spans="3:86" x14ac:dyDescent="0.85">
      <c r="C248" s="53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  <c r="BH248" s="70"/>
      <c r="BI248" s="70"/>
      <c r="BJ248" s="70"/>
      <c r="BK248" s="70"/>
      <c r="BL248" s="70"/>
      <c r="BM248" s="70"/>
      <c r="BN248" s="70"/>
      <c r="BO248" s="70"/>
      <c r="BP248" s="70"/>
      <c r="BQ248" s="70"/>
      <c r="BR248" s="70"/>
      <c r="BS248" s="70"/>
      <c r="BT248" s="70"/>
      <c r="BU248" s="70"/>
      <c r="BV248" s="70"/>
      <c r="BW248" s="70"/>
      <c r="BX248" s="70"/>
      <c r="BY248" s="70"/>
      <c r="BZ248" s="70"/>
      <c r="CA248" s="70"/>
      <c r="CB248" s="70"/>
      <c r="CC248" s="70"/>
      <c r="CD248" s="70"/>
      <c r="CE248" s="70"/>
      <c r="CF248" s="70"/>
      <c r="CG248" s="70"/>
      <c r="CH248" s="70"/>
    </row>
    <row r="249" spans="3:86" x14ac:dyDescent="0.85">
      <c r="C249" s="53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  <c r="BH249" s="70"/>
      <c r="BI249" s="70"/>
      <c r="BJ249" s="70"/>
      <c r="BK249" s="70"/>
      <c r="BL249" s="70"/>
      <c r="BM249" s="70"/>
      <c r="BN249" s="70"/>
      <c r="BO249" s="70"/>
      <c r="BP249" s="70"/>
      <c r="BQ249" s="70"/>
      <c r="BR249" s="70"/>
      <c r="BS249" s="70"/>
      <c r="BT249" s="70"/>
      <c r="BU249" s="70"/>
      <c r="BV249" s="70"/>
      <c r="BW249" s="70"/>
      <c r="BX249" s="70"/>
      <c r="BY249" s="70"/>
      <c r="BZ249" s="70"/>
      <c r="CA249" s="70"/>
      <c r="CB249" s="70"/>
      <c r="CC249" s="70"/>
      <c r="CD249" s="70"/>
      <c r="CE249" s="70"/>
      <c r="CF249" s="70"/>
      <c r="CG249" s="70"/>
      <c r="CH249" s="70"/>
    </row>
    <row r="250" spans="3:86" x14ac:dyDescent="0.85">
      <c r="C250" s="53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  <c r="BH250" s="70"/>
      <c r="BI250" s="70"/>
      <c r="BJ250" s="70"/>
      <c r="BK250" s="70"/>
      <c r="BL250" s="70"/>
      <c r="BM250" s="70"/>
      <c r="BN250" s="70"/>
      <c r="BO250" s="70"/>
      <c r="BP250" s="70"/>
      <c r="BQ250" s="70"/>
      <c r="BR250" s="70"/>
      <c r="BS250" s="70"/>
      <c r="BT250" s="70"/>
      <c r="BU250" s="70"/>
      <c r="BV250" s="70"/>
      <c r="BW250" s="70"/>
      <c r="BX250" s="70"/>
      <c r="BY250" s="70"/>
      <c r="BZ250" s="70"/>
      <c r="CA250" s="70"/>
      <c r="CB250" s="70"/>
      <c r="CC250" s="70"/>
      <c r="CD250" s="70"/>
      <c r="CE250" s="70"/>
      <c r="CF250" s="70"/>
      <c r="CG250" s="70"/>
      <c r="CH250" s="70"/>
    </row>
    <row r="251" spans="3:86" x14ac:dyDescent="0.85">
      <c r="C251" s="53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  <c r="BH251" s="70"/>
      <c r="BI251" s="70"/>
      <c r="BJ251" s="70"/>
      <c r="BK251" s="70"/>
      <c r="BL251" s="70"/>
      <c r="BM251" s="70"/>
      <c r="BN251" s="70"/>
      <c r="BO251" s="70"/>
      <c r="BP251" s="70"/>
      <c r="BQ251" s="70"/>
      <c r="BR251" s="70"/>
      <c r="BS251" s="70"/>
      <c r="BT251" s="70"/>
      <c r="BU251" s="70"/>
      <c r="BV251" s="70"/>
      <c r="BW251" s="70"/>
      <c r="BX251" s="70"/>
      <c r="BY251" s="70"/>
      <c r="BZ251" s="70"/>
      <c r="CA251" s="70"/>
      <c r="CB251" s="70"/>
      <c r="CC251" s="70"/>
      <c r="CD251" s="70"/>
      <c r="CE251" s="70"/>
      <c r="CF251" s="70"/>
      <c r="CG251" s="70"/>
      <c r="CH251" s="70"/>
    </row>
    <row r="252" spans="3:86" x14ac:dyDescent="0.85">
      <c r="C252" s="53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70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  <c r="BM252" s="70"/>
      <c r="BN252" s="70"/>
      <c r="BO252" s="70"/>
      <c r="BP252" s="70"/>
      <c r="BQ252" s="70"/>
      <c r="BR252" s="70"/>
      <c r="BS252" s="70"/>
      <c r="BT252" s="70"/>
      <c r="BU252" s="70"/>
      <c r="BV252" s="70"/>
      <c r="BW252" s="70"/>
      <c r="BX252" s="70"/>
      <c r="BY252" s="70"/>
      <c r="BZ252" s="70"/>
      <c r="CA252" s="70"/>
      <c r="CB252" s="70"/>
      <c r="CC252" s="70"/>
      <c r="CD252" s="70"/>
      <c r="CE252" s="70"/>
      <c r="CF252" s="70"/>
      <c r="CG252" s="70"/>
      <c r="CH252" s="70"/>
    </row>
    <row r="253" spans="3:86" x14ac:dyDescent="0.85">
      <c r="C253" s="53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  <c r="BH253" s="70"/>
      <c r="BI253" s="70"/>
      <c r="BJ253" s="70"/>
      <c r="BK253" s="70"/>
      <c r="BL253" s="70"/>
      <c r="BM253" s="70"/>
      <c r="BN253" s="70"/>
      <c r="BO253" s="70"/>
      <c r="BP253" s="70"/>
      <c r="BQ253" s="70"/>
      <c r="BR253" s="70"/>
      <c r="BS253" s="70"/>
      <c r="BT253" s="70"/>
      <c r="BU253" s="70"/>
      <c r="BV253" s="70"/>
      <c r="BW253" s="70"/>
      <c r="BX253" s="70"/>
      <c r="BY253" s="70"/>
      <c r="BZ253" s="70"/>
      <c r="CA253" s="70"/>
      <c r="CB253" s="70"/>
      <c r="CC253" s="70"/>
      <c r="CD253" s="70"/>
      <c r="CE253" s="70"/>
      <c r="CF253" s="70"/>
      <c r="CG253" s="70"/>
      <c r="CH253" s="70"/>
    </row>
    <row r="254" spans="3:86" x14ac:dyDescent="0.85">
      <c r="C254" s="53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70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  <c r="BH254" s="70"/>
      <c r="BI254" s="70"/>
      <c r="BJ254" s="70"/>
      <c r="BK254" s="70"/>
      <c r="BL254" s="70"/>
      <c r="BM254" s="70"/>
      <c r="BN254" s="70"/>
      <c r="BO254" s="70"/>
      <c r="BP254" s="70"/>
      <c r="BQ254" s="70"/>
      <c r="BR254" s="70"/>
      <c r="BS254" s="70"/>
      <c r="BT254" s="70"/>
      <c r="BU254" s="70"/>
      <c r="BV254" s="70"/>
      <c r="BW254" s="70"/>
      <c r="BX254" s="70"/>
      <c r="BY254" s="70"/>
      <c r="BZ254" s="70"/>
      <c r="CA254" s="70"/>
      <c r="CB254" s="70"/>
      <c r="CC254" s="70"/>
      <c r="CD254" s="70"/>
      <c r="CE254" s="70"/>
      <c r="CF254" s="70"/>
      <c r="CG254" s="70"/>
      <c r="CH254" s="70"/>
    </row>
    <row r="255" spans="3:86" x14ac:dyDescent="0.85">
      <c r="C255" s="53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  <c r="BH255" s="70"/>
      <c r="BI255" s="70"/>
      <c r="BJ255" s="70"/>
      <c r="BK255" s="70"/>
      <c r="BL255" s="70"/>
      <c r="BM255" s="70"/>
      <c r="BN255" s="70"/>
      <c r="BO255" s="70"/>
      <c r="BP255" s="70"/>
      <c r="BQ255" s="70"/>
      <c r="BR255" s="70"/>
      <c r="BS255" s="70"/>
      <c r="BT255" s="70"/>
      <c r="BU255" s="70"/>
      <c r="BV255" s="70"/>
      <c r="BW255" s="70"/>
      <c r="BX255" s="70"/>
      <c r="BY255" s="70"/>
      <c r="BZ255" s="70"/>
      <c r="CA255" s="70"/>
      <c r="CB255" s="70"/>
      <c r="CC255" s="70"/>
      <c r="CD255" s="70"/>
      <c r="CE255" s="70"/>
      <c r="CF255" s="70"/>
      <c r="CG255" s="70"/>
      <c r="CH255" s="70"/>
    </row>
    <row r="256" spans="3:86" x14ac:dyDescent="0.85">
      <c r="C256" s="53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  <c r="BH256" s="70"/>
      <c r="BI256" s="70"/>
      <c r="BJ256" s="70"/>
      <c r="BK256" s="70"/>
      <c r="BL256" s="70"/>
      <c r="BM256" s="70"/>
      <c r="BN256" s="70"/>
      <c r="BO256" s="70"/>
      <c r="BP256" s="70"/>
      <c r="BQ256" s="70"/>
      <c r="BR256" s="70"/>
      <c r="BS256" s="70"/>
      <c r="BT256" s="70"/>
      <c r="BU256" s="70"/>
      <c r="BV256" s="70"/>
      <c r="BW256" s="70"/>
      <c r="BX256" s="70"/>
      <c r="BY256" s="70"/>
      <c r="BZ256" s="70"/>
      <c r="CA256" s="70"/>
      <c r="CB256" s="70"/>
      <c r="CC256" s="70"/>
      <c r="CD256" s="70"/>
      <c r="CE256" s="70"/>
      <c r="CF256" s="70"/>
      <c r="CG256" s="70"/>
      <c r="CH256" s="70"/>
    </row>
    <row r="257" spans="3:86" x14ac:dyDescent="0.85">
      <c r="C257" s="53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  <c r="BH257" s="70"/>
      <c r="BI257" s="70"/>
      <c r="BJ257" s="70"/>
      <c r="BK257" s="70"/>
      <c r="BL257" s="70"/>
      <c r="BM257" s="70"/>
      <c r="BN257" s="70"/>
      <c r="BO257" s="70"/>
      <c r="BP257" s="70"/>
      <c r="BQ257" s="70"/>
      <c r="BR257" s="70"/>
      <c r="BS257" s="70"/>
      <c r="BT257" s="70"/>
      <c r="BU257" s="70"/>
      <c r="BV257" s="70"/>
      <c r="BW257" s="70"/>
      <c r="BX257" s="70"/>
      <c r="BY257" s="70"/>
      <c r="BZ257" s="70"/>
      <c r="CA257" s="70"/>
      <c r="CB257" s="70"/>
      <c r="CC257" s="70"/>
      <c r="CD257" s="70"/>
      <c r="CE257" s="70"/>
      <c r="CF257" s="70"/>
      <c r="CG257" s="70"/>
      <c r="CH257" s="70"/>
    </row>
    <row r="258" spans="3:86" x14ac:dyDescent="0.85">
      <c r="C258" s="53"/>
      <c r="D258" s="70"/>
      <c r="E258" s="70"/>
      <c r="F258" s="139"/>
      <c r="G258" s="139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  <c r="BH258" s="70"/>
      <c r="BI258" s="70"/>
      <c r="BJ258" s="70"/>
      <c r="BK258" s="70"/>
      <c r="BL258" s="70"/>
      <c r="BM258" s="70"/>
      <c r="BN258" s="70"/>
      <c r="BO258" s="70"/>
      <c r="BP258" s="70"/>
      <c r="BQ258" s="70"/>
      <c r="BR258" s="70"/>
      <c r="BS258" s="70"/>
      <c r="BT258" s="70"/>
      <c r="BU258" s="70"/>
      <c r="BV258" s="70"/>
      <c r="BW258" s="70"/>
      <c r="BX258" s="70"/>
      <c r="BY258" s="70"/>
      <c r="BZ258" s="70"/>
      <c r="CA258" s="70"/>
      <c r="CB258" s="70"/>
      <c r="CC258" s="70"/>
      <c r="CD258" s="70"/>
      <c r="CE258" s="70"/>
      <c r="CF258" s="70"/>
      <c r="CG258" s="70"/>
      <c r="CH258" s="70"/>
    </row>
    <row r="259" spans="3:86" x14ac:dyDescent="0.85">
      <c r="C259" s="53"/>
      <c r="D259" s="70"/>
      <c r="E259" s="70"/>
      <c r="F259" s="139"/>
      <c r="G259" s="139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  <c r="BH259" s="70"/>
      <c r="BI259" s="70"/>
      <c r="BJ259" s="70"/>
      <c r="BK259" s="70"/>
      <c r="BL259" s="70"/>
      <c r="BM259" s="70"/>
      <c r="BN259" s="70"/>
      <c r="BO259" s="70"/>
      <c r="BP259" s="70"/>
      <c r="BQ259" s="70"/>
      <c r="BR259" s="70"/>
      <c r="BS259" s="70"/>
      <c r="BT259" s="70"/>
      <c r="BU259" s="70"/>
      <c r="BV259" s="70"/>
      <c r="BW259" s="70"/>
      <c r="BX259" s="70"/>
      <c r="BY259" s="70"/>
      <c r="BZ259" s="70"/>
      <c r="CA259" s="70"/>
      <c r="CB259" s="70"/>
      <c r="CC259" s="70"/>
      <c r="CD259" s="70"/>
      <c r="CE259" s="70"/>
      <c r="CF259" s="70"/>
      <c r="CG259" s="70"/>
      <c r="CH259" s="70"/>
    </row>
    <row r="260" spans="3:86" x14ac:dyDescent="0.85">
      <c r="C260" s="53"/>
      <c r="D260" s="70"/>
      <c r="E260" s="70"/>
      <c r="F260" s="139"/>
      <c r="G260" s="139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0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  <c r="BH260" s="70"/>
      <c r="BI260" s="70"/>
      <c r="BJ260" s="70"/>
      <c r="BK260" s="70"/>
      <c r="BL260" s="70"/>
      <c r="BM260" s="70"/>
      <c r="BN260" s="70"/>
      <c r="BO260" s="70"/>
      <c r="BP260" s="70"/>
      <c r="BQ260" s="70"/>
      <c r="BR260" s="70"/>
      <c r="BS260" s="70"/>
      <c r="BT260" s="70"/>
      <c r="BU260" s="70"/>
      <c r="BV260" s="70"/>
      <c r="BW260" s="70"/>
      <c r="BX260" s="70"/>
      <c r="BY260" s="70"/>
      <c r="BZ260" s="70"/>
      <c r="CA260" s="70"/>
      <c r="CB260" s="70"/>
      <c r="CC260" s="70"/>
      <c r="CD260" s="70"/>
      <c r="CE260" s="70"/>
      <c r="CF260" s="70"/>
      <c r="CG260" s="70"/>
      <c r="CH260" s="70"/>
    </row>
    <row r="261" spans="3:86" x14ac:dyDescent="0.85">
      <c r="C261" s="53"/>
      <c r="D261" s="70"/>
      <c r="E261" s="70"/>
      <c r="F261" s="139"/>
      <c r="G261" s="139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0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  <c r="BH261" s="70"/>
      <c r="BI261" s="70"/>
      <c r="BJ261" s="70"/>
      <c r="BK261" s="70"/>
      <c r="BL261" s="70"/>
      <c r="BM261" s="70"/>
      <c r="BN261" s="70"/>
      <c r="BO261" s="70"/>
      <c r="BP261" s="70"/>
      <c r="BQ261" s="70"/>
      <c r="BR261" s="70"/>
      <c r="BS261" s="70"/>
      <c r="BT261" s="70"/>
      <c r="BU261" s="70"/>
      <c r="BV261" s="70"/>
      <c r="BW261" s="70"/>
      <c r="BX261" s="70"/>
      <c r="BY261" s="70"/>
      <c r="BZ261" s="70"/>
      <c r="CA261" s="70"/>
      <c r="CB261" s="70"/>
      <c r="CC261" s="70"/>
      <c r="CD261" s="70"/>
      <c r="CE261" s="70"/>
      <c r="CF261" s="70"/>
      <c r="CG261" s="70"/>
      <c r="CH261" s="70"/>
    </row>
    <row r="262" spans="3:86" x14ac:dyDescent="0.85">
      <c r="C262" s="53"/>
      <c r="D262" s="70"/>
      <c r="E262" s="70"/>
      <c r="F262" s="139"/>
      <c r="G262" s="139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  <c r="BH262" s="70"/>
      <c r="BI262" s="70"/>
      <c r="BJ262" s="70"/>
      <c r="BK262" s="70"/>
      <c r="BL262" s="70"/>
      <c r="BM262" s="70"/>
      <c r="BN262" s="70"/>
      <c r="BO262" s="70"/>
      <c r="BP262" s="70"/>
      <c r="BQ262" s="70"/>
      <c r="BR262" s="70"/>
      <c r="BS262" s="70"/>
      <c r="BT262" s="70"/>
      <c r="BU262" s="70"/>
      <c r="BV262" s="70"/>
      <c r="BW262" s="70"/>
      <c r="BX262" s="70"/>
      <c r="BY262" s="70"/>
      <c r="BZ262" s="70"/>
      <c r="CA262" s="70"/>
      <c r="CB262" s="70"/>
      <c r="CC262" s="70"/>
      <c r="CD262" s="70"/>
      <c r="CE262" s="70"/>
      <c r="CF262" s="70"/>
      <c r="CG262" s="70"/>
      <c r="CH262" s="70"/>
    </row>
    <row r="263" spans="3:86" x14ac:dyDescent="0.85">
      <c r="C263" s="53"/>
      <c r="D263" s="70"/>
      <c r="E263" s="70"/>
      <c r="F263" s="139"/>
      <c r="G263" s="139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0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  <c r="BH263" s="70"/>
      <c r="BI263" s="70"/>
      <c r="BJ263" s="70"/>
      <c r="BK263" s="70"/>
      <c r="BL263" s="70"/>
      <c r="BM263" s="70"/>
      <c r="BN263" s="70"/>
      <c r="BO263" s="70"/>
      <c r="BP263" s="70"/>
      <c r="BQ263" s="70"/>
      <c r="BR263" s="70"/>
      <c r="BS263" s="70"/>
      <c r="BT263" s="70"/>
      <c r="BU263" s="70"/>
      <c r="BV263" s="70"/>
      <c r="BW263" s="70"/>
      <c r="BX263" s="70"/>
      <c r="BY263" s="70"/>
      <c r="BZ263" s="70"/>
      <c r="CA263" s="70"/>
      <c r="CB263" s="70"/>
      <c r="CC263" s="70"/>
      <c r="CD263" s="70"/>
      <c r="CE263" s="70"/>
      <c r="CF263" s="70"/>
      <c r="CG263" s="70"/>
      <c r="CH263" s="70"/>
    </row>
    <row r="264" spans="3:86" x14ac:dyDescent="0.85">
      <c r="C264" s="53"/>
      <c r="D264" s="70"/>
      <c r="E264" s="70"/>
      <c r="F264" s="139"/>
      <c r="G264" s="139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0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  <c r="BH264" s="70"/>
      <c r="BI264" s="70"/>
      <c r="BJ264" s="70"/>
      <c r="BK264" s="70"/>
      <c r="BL264" s="70"/>
      <c r="BM264" s="70"/>
      <c r="BN264" s="70"/>
      <c r="BO264" s="70"/>
      <c r="BP264" s="70"/>
      <c r="BQ264" s="70"/>
      <c r="BR264" s="70"/>
      <c r="BS264" s="70"/>
      <c r="BT264" s="70"/>
      <c r="BU264" s="70"/>
      <c r="BV264" s="70"/>
      <c r="BW264" s="70"/>
      <c r="BX264" s="70"/>
      <c r="BY264" s="70"/>
      <c r="BZ264" s="70"/>
      <c r="CA264" s="70"/>
      <c r="CB264" s="70"/>
      <c r="CC264" s="70"/>
      <c r="CD264" s="70"/>
      <c r="CE264" s="70"/>
      <c r="CF264" s="70"/>
      <c r="CG264" s="70"/>
      <c r="CH264" s="70"/>
    </row>
    <row r="265" spans="3:86" x14ac:dyDescent="0.85">
      <c r="C265" s="53"/>
      <c r="D265" s="70"/>
      <c r="E265" s="70"/>
      <c r="F265" s="139"/>
      <c r="G265" s="139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  <c r="BH265" s="70"/>
      <c r="BI265" s="70"/>
      <c r="BJ265" s="70"/>
      <c r="BK265" s="70"/>
      <c r="BL265" s="70"/>
      <c r="BM265" s="70"/>
      <c r="BN265" s="70"/>
      <c r="BO265" s="70"/>
      <c r="BP265" s="70"/>
      <c r="BQ265" s="70"/>
      <c r="BR265" s="70"/>
      <c r="BS265" s="70"/>
      <c r="BT265" s="70"/>
      <c r="BU265" s="70"/>
      <c r="BV265" s="70"/>
      <c r="BW265" s="70"/>
      <c r="BX265" s="70"/>
      <c r="BY265" s="70"/>
      <c r="BZ265" s="70"/>
      <c r="CA265" s="70"/>
      <c r="CB265" s="70"/>
      <c r="CC265" s="70"/>
      <c r="CD265" s="70"/>
      <c r="CE265" s="70"/>
      <c r="CF265" s="70"/>
      <c r="CG265" s="70"/>
      <c r="CH265" s="70"/>
    </row>
    <row r="266" spans="3:86" x14ac:dyDescent="0.85">
      <c r="C266" s="53"/>
      <c r="D266" s="70"/>
      <c r="E266" s="70"/>
      <c r="F266" s="139"/>
      <c r="G266" s="139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70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  <c r="BH266" s="70"/>
      <c r="BI266" s="70"/>
      <c r="BJ266" s="70"/>
      <c r="BK266" s="70"/>
      <c r="BL266" s="70"/>
      <c r="BM266" s="70"/>
      <c r="BN266" s="70"/>
      <c r="BO266" s="70"/>
      <c r="BP266" s="70"/>
      <c r="BQ266" s="70"/>
      <c r="BR266" s="70"/>
      <c r="BS266" s="70"/>
      <c r="BT266" s="70"/>
      <c r="BU266" s="70"/>
      <c r="BV266" s="70"/>
      <c r="BW266" s="70"/>
      <c r="BX266" s="70"/>
      <c r="BY266" s="70"/>
      <c r="BZ266" s="70"/>
      <c r="CA266" s="70"/>
      <c r="CB266" s="70"/>
      <c r="CC266" s="70"/>
      <c r="CD266" s="70"/>
      <c r="CE266" s="70"/>
      <c r="CF266" s="70"/>
      <c r="CG266" s="70"/>
      <c r="CH266" s="70"/>
    </row>
    <row r="267" spans="3:86" x14ac:dyDescent="0.85">
      <c r="C267" s="53"/>
      <c r="D267" s="70"/>
      <c r="E267" s="70"/>
      <c r="F267" s="139"/>
      <c r="G267" s="139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  <c r="BH267" s="70"/>
      <c r="BI267" s="70"/>
      <c r="BJ267" s="70"/>
      <c r="BK267" s="70"/>
      <c r="BL267" s="70"/>
      <c r="BM267" s="70"/>
      <c r="BN267" s="70"/>
      <c r="BO267" s="70"/>
      <c r="BP267" s="70"/>
      <c r="BQ267" s="70"/>
      <c r="BR267" s="70"/>
      <c r="BS267" s="70"/>
      <c r="BT267" s="70"/>
      <c r="BU267" s="70"/>
      <c r="BV267" s="70"/>
      <c r="BW267" s="70"/>
      <c r="BX267" s="70"/>
      <c r="BY267" s="70"/>
      <c r="BZ267" s="70"/>
      <c r="CA267" s="70"/>
      <c r="CB267" s="70"/>
      <c r="CC267" s="70"/>
      <c r="CD267" s="70"/>
      <c r="CE267" s="70"/>
      <c r="CF267" s="70"/>
      <c r="CG267" s="70"/>
      <c r="CH267" s="70"/>
    </row>
    <row r="268" spans="3:86" x14ac:dyDescent="0.85">
      <c r="C268" s="53"/>
      <c r="D268" s="70"/>
      <c r="E268" s="70"/>
      <c r="F268" s="139"/>
      <c r="G268" s="139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70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  <c r="BH268" s="70"/>
      <c r="BI268" s="70"/>
      <c r="BJ268" s="70"/>
      <c r="BK268" s="70"/>
      <c r="BL268" s="70"/>
      <c r="BM268" s="70"/>
      <c r="BN268" s="70"/>
      <c r="BO268" s="70"/>
      <c r="BP268" s="70"/>
      <c r="BQ268" s="70"/>
      <c r="BR268" s="70"/>
      <c r="BS268" s="70"/>
      <c r="BT268" s="70"/>
      <c r="BU268" s="70"/>
      <c r="BV268" s="70"/>
      <c r="BW268" s="70"/>
      <c r="BX268" s="70"/>
      <c r="BY268" s="70"/>
      <c r="BZ268" s="70"/>
      <c r="CA268" s="70"/>
      <c r="CB268" s="70"/>
      <c r="CC268" s="70"/>
      <c r="CD268" s="70"/>
      <c r="CE268" s="70"/>
      <c r="CF268" s="70"/>
      <c r="CG268" s="70"/>
      <c r="CH268" s="70"/>
    </row>
    <row r="269" spans="3:86" x14ac:dyDescent="0.85">
      <c r="C269" s="53"/>
      <c r="D269" s="70"/>
      <c r="E269" s="70"/>
      <c r="F269" s="139"/>
      <c r="G269" s="139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  <c r="BH269" s="70"/>
      <c r="BI269" s="70"/>
      <c r="BJ269" s="70"/>
      <c r="BK269" s="70"/>
      <c r="BL269" s="70"/>
      <c r="BM269" s="70"/>
      <c r="BN269" s="70"/>
      <c r="BO269" s="70"/>
      <c r="BP269" s="70"/>
      <c r="BQ269" s="70"/>
      <c r="BR269" s="70"/>
      <c r="BS269" s="70"/>
      <c r="BT269" s="70"/>
      <c r="BU269" s="70"/>
      <c r="BV269" s="70"/>
      <c r="BW269" s="70"/>
      <c r="BX269" s="70"/>
      <c r="BY269" s="70"/>
      <c r="BZ269" s="70"/>
      <c r="CA269" s="70"/>
      <c r="CB269" s="70"/>
      <c r="CC269" s="70"/>
      <c r="CD269" s="70"/>
      <c r="CE269" s="70"/>
      <c r="CF269" s="70"/>
      <c r="CG269" s="70"/>
      <c r="CH269" s="70"/>
    </row>
    <row r="270" spans="3:86" x14ac:dyDescent="0.85">
      <c r="C270" s="53"/>
      <c r="D270" s="70"/>
      <c r="E270" s="70"/>
      <c r="F270" s="139"/>
      <c r="G270" s="139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70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  <c r="BH270" s="70"/>
      <c r="BI270" s="70"/>
      <c r="BJ270" s="70"/>
      <c r="BK270" s="70"/>
      <c r="BL270" s="70"/>
      <c r="BM270" s="70"/>
      <c r="BN270" s="70"/>
      <c r="BO270" s="70"/>
      <c r="BP270" s="70"/>
      <c r="BQ270" s="70"/>
      <c r="BR270" s="70"/>
      <c r="BS270" s="70"/>
      <c r="BT270" s="70"/>
      <c r="BU270" s="70"/>
      <c r="BV270" s="70"/>
      <c r="BW270" s="70"/>
      <c r="BX270" s="70"/>
      <c r="BY270" s="70"/>
      <c r="BZ270" s="70"/>
      <c r="CA270" s="70"/>
      <c r="CB270" s="70"/>
      <c r="CC270" s="70"/>
      <c r="CD270" s="70"/>
      <c r="CE270" s="70"/>
      <c r="CF270" s="70"/>
      <c r="CG270" s="70"/>
      <c r="CH270" s="70"/>
    </row>
    <row r="271" spans="3:86" x14ac:dyDescent="0.85">
      <c r="C271" s="53"/>
      <c r="D271" s="70"/>
      <c r="E271" s="70"/>
      <c r="F271" s="139"/>
      <c r="G271" s="139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70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  <c r="BH271" s="70"/>
      <c r="BI271" s="70"/>
      <c r="BJ271" s="70"/>
      <c r="BK271" s="70"/>
      <c r="BL271" s="70"/>
      <c r="BM271" s="70"/>
      <c r="BN271" s="70"/>
      <c r="BO271" s="70"/>
      <c r="BP271" s="70"/>
      <c r="BQ271" s="70"/>
      <c r="BR271" s="70"/>
      <c r="BS271" s="70"/>
      <c r="BT271" s="70"/>
      <c r="BU271" s="70"/>
      <c r="BV271" s="70"/>
      <c r="BW271" s="70"/>
      <c r="BX271" s="70"/>
      <c r="BY271" s="70"/>
      <c r="BZ271" s="70"/>
      <c r="CA271" s="70"/>
      <c r="CB271" s="70"/>
      <c r="CC271" s="70"/>
      <c r="CD271" s="70"/>
      <c r="CE271" s="70"/>
      <c r="CF271" s="70"/>
      <c r="CG271" s="70"/>
      <c r="CH271" s="70"/>
    </row>
    <row r="272" spans="3:86" x14ac:dyDescent="0.85">
      <c r="C272" s="53"/>
      <c r="D272" s="70"/>
      <c r="E272" s="70"/>
      <c r="F272" s="139"/>
      <c r="G272" s="139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  <c r="BH272" s="70"/>
      <c r="BI272" s="70"/>
      <c r="BJ272" s="70"/>
      <c r="BK272" s="70"/>
      <c r="BL272" s="70"/>
      <c r="BM272" s="70"/>
      <c r="BN272" s="70"/>
      <c r="BO272" s="70"/>
      <c r="BP272" s="70"/>
      <c r="BQ272" s="70"/>
      <c r="BR272" s="70"/>
      <c r="BS272" s="70"/>
      <c r="BT272" s="70"/>
      <c r="BU272" s="70"/>
      <c r="BV272" s="70"/>
      <c r="BW272" s="70"/>
      <c r="BX272" s="70"/>
      <c r="BY272" s="70"/>
      <c r="BZ272" s="70"/>
      <c r="CA272" s="70"/>
      <c r="CB272" s="70"/>
      <c r="CC272" s="70"/>
      <c r="CD272" s="70"/>
      <c r="CE272" s="70"/>
      <c r="CF272" s="70"/>
      <c r="CG272" s="70"/>
      <c r="CH272" s="70"/>
    </row>
    <row r="273" spans="3:86" x14ac:dyDescent="0.85">
      <c r="C273" s="53"/>
      <c r="D273" s="70"/>
      <c r="E273" s="70"/>
      <c r="F273" s="139"/>
      <c r="G273" s="139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70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  <c r="BH273" s="70"/>
      <c r="BI273" s="70"/>
      <c r="BJ273" s="70"/>
      <c r="BK273" s="70"/>
      <c r="BL273" s="70"/>
      <c r="BM273" s="70"/>
      <c r="BN273" s="70"/>
      <c r="BO273" s="70"/>
      <c r="BP273" s="70"/>
      <c r="BQ273" s="70"/>
      <c r="BR273" s="70"/>
      <c r="BS273" s="70"/>
      <c r="BT273" s="70"/>
      <c r="BU273" s="70"/>
      <c r="BV273" s="70"/>
      <c r="BW273" s="70"/>
      <c r="BX273" s="70"/>
      <c r="BY273" s="70"/>
      <c r="BZ273" s="70"/>
      <c r="CA273" s="70"/>
      <c r="CB273" s="70"/>
      <c r="CC273" s="70"/>
      <c r="CD273" s="70"/>
      <c r="CE273" s="70"/>
      <c r="CF273" s="70"/>
      <c r="CG273" s="70"/>
      <c r="CH273" s="70"/>
    </row>
    <row r="274" spans="3:86" x14ac:dyDescent="0.85">
      <c r="C274" s="53"/>
      <c r="D274" s="70"/>
      <c r="E274" s="70"/>
      <c r="F274" s="139"/>
      <c r="G274" s="139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70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  <c r="BH274" s="70"/>
      <c r="BI274" s="70"/>
      <c r="BJ274" s="70"/>
      <c r="BK274" s="70"/>
      <c r="BL274" s="70"/>
      <c r="BM274" s="70"/>
      <c r="BN274" s="70"/>
      <c r="BO274" s="70"/>
      <c r="BP274" s="70"/>
      <c r="BQ274" s="70"/>
      <c r="BR274" s="70"/>
      <c r="BS274" s="70"/>
      <c r="BT274" s="70"/>
      <c r="BU274" s="70"/>
      <c r="BV274" s="70"/>
      <c r="BW274" s="70"/>
      <c r="BX274" s="70"/>
      <c r="BY274" s="70"/>
      <c r="BZ274" s="70"/>
      <c r="CA274" s="70"/>
      <c r="CB274" s="70"/>
      <c r="CC274" s="70"/>
      <c r="CD274" s="70"/>
      <c r="CE274" s="70"/>
      <c r="CF274" s="70"/>
      <c r="CG274" s="70"/>
      <c r="CH274" s="70"/>
    </row>
    <row r="275" spans="3:86" x14ac:dyDescent="0.85">
      <c r="C275" s="53"/>
      <c r="D275" s="70"/>
      <c r="E275" s="70"/>
      <c r="F275" s="139"/>
      <c r="G275" s="139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  <c r="AT275" s="70"/>
      <c r="AU275" s="70"/>
      <c r="AV275" s="70"/>
      <c r="AW275" s="70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  <c r="BH275" s="70"/>
      <c r="BI275" s="70"/>
      <c r="BJ275" s="70"/>
      <c r="BK275" s="70"/>
      <c r="BL275" s="70"/>
      <c r="BM275" s="70"/>
      <c r="BN275" s="70"/>
      <c r="BO275" s="70"/>
      <c r="BP275" s="70"/>
      <c r="BQ275" s="70"/>
      <c r="BR275" s="70"/>
      <c r="BS275" s="70"/>
      <c r="BT275" s="70"/>
      <c r="BU275" s="70"/>
      <c r="BV275" s="70"/>
      <c r="BW275" s="70"/>
      <c r="BX275" s="70"/>
      <c r="BY275" s="70"/>
      <c r="BZ275" s="70"/>
      <c r="CA275" s="70"/>
      <c r="CB275" s="70"/>
      <c r="CC275" s="70"/>
      <c r="CD275" s="70"/>
      <c r="CE275" s="70"/>
      <c r="CF275" s="70"/>
      <c r="CG275" s="70"/>
      <c r="CH275" s="70"/>
    </row>
    <row r="276" spans="3:86" x14ac:dyDescent="0.85">
      <c r="C276" s="53"/>
      <c r="D276" s="70"/>
      <c r="E276" s="70"/>
      <c r="F276" s="139"/>
      <c r="G276" s="139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  <c r="BH276" s="70"/>
      <c r="BI276" s="70"/>
      <c r="BJ276" s="70"/>
      <c r="BK276" s="70"/>
      <c r="BL276" s="70"/>
      <c r="BM276" s="70"/>
      <c r="BN276" s="70"/>
      <c r="BO276" s="70"/>
      <c r="BP276" s="70"/>
      <c r="BQ276" s="70"/>
      <c r="BR276" s="70"/>
      <c r="BS276" s="70"/>
      <c r="BT276" s="70"/>
      <c r="BU276" s="70"/>
      <c r="BV276" s="70"/>
      <c r="BW276" s="70"/>
      <c r="BX276" s="70"/>
      <c r="BY276" s="70"/>
      <c r="BZ276" s="70"/>
      <c r="CA276" s="70"/>
      <c r="CB276" s="70"/>
      <c r="CC276" s="70"/>
      <c r="CD276" s="70"/>
      <c r="CE276" s="70"/>
      <c r="CF276" s="70"/>
      <c r="CG276" s="70"/>
      <c r="CH276" s="70"/>
    </row>
    <row r="277" spans="3:86" x14ac:dyDescent="0.85">
      <c r="C277" s="53"/>
      <c r="D277" s="70"/>
      <c r="E277" s="70"/>
      <c r="F277" s="139"/>
      <c r="G277" s="139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  <c r="BH277" s="70"/>
      <c r="BI277" s="70"/>
      <c r="BJ277" s="70"/>
      <c r="BK277" s="70"/>
      <c r="BL277" s="70"/>
      <c r="BM277" s="70"/>
      <c r="BN277" s="70"/>
      <c r="BO277" s="70"/>
      <c r="BP277" s="70"/>
      <c r="BQ277" s="70"/>
      <c r="BR277" s="70"/>
      <c r="BS277" s="70"/>
      <c r="BT277" s="70"/>
      <c r="BU277" s="70"/>
      <c r="BV277" s="70"/>
      <c r="BW277" s="70"/>
      <c r="BX277" s="70"/>
      <c r="BY277" s="70"/>
      <c r="BZ277" s="70"/>
      <c r="CA277" s="70"/>
      <c r="CB277" s="70"/>
      <c r="CC277" s="70"/>
      <c r="CD277" s="70"/>
      <c r="CE277" s="70"/>
      <c r="CF277" s="70"/>
      <c r="CG277" s="70"/>
      <c r="CH277" s="70"/>
    </row>
    <row r="278" spans="3:86" x14ac:dyDescent="0.85">
      <c r="C278" s="53"/>
      <c r="D278" s="70"/>
      <c r="E278" s="70"/>
      <c r="F278" s="139"/>
      <c r="G278" s="139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  <c r="BH278" s="70"/>
      <c r="BI278" s="70"/>
      <c r="BJ278" s="70"/>
      <c r="BK278" s="70"/>
      <c r="BL278" s="70"/>
      <c r="BM278" s="70"/>
      <c r="BN278" s="70"/>
      <c r="BO278" s="70"/>
      <c r="BP278" s="70"/>
      <c r="BQ278" s="70"/>
      <c r="BR278" s="70"/>
      <c r="BS278" s="70"/>
      <c r="BT278" s="70"/>
      <c r="BU278" s="70"/>
      <c r="BV278" s="70"/>
      <c r="BW278" s="70"/>
      <c r="BX278" s="70"/>
      <c r="BY278" s="70"/>
      <c r="BZ278" s="70"/>
      <c r="CA278" s="70"/>
      <c r="CB278" s="70"/>
      <c r="CC278" s="70"/>
      <c r="CD278" s="70"/>
      <c r="CE278" s="70"/>
      <c r="CF278" s="70"/>
      <c r="CG278" s="70"/>
      <c r="CH278" s="70"/>
    </row>
    <row r="279" spans="3:86" x14ac:dyDescent="0.85">
      <c r="C279" s="53"/>
      <c r="D279" s="70"/>
      <c r="E279" s="70"/>
      <c r="F279" s="139"/>
      <c r="G279" s="139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  <c r="BH279" s="70"/>
      <c r="BI279" s="70"/>
      <c r="BJ279" s="70"/>
      <c r="BK279" s="70"/>
      <c r="BL279" s="70"/>
      <c r="BM279" s="70"/>
      <c r="BN279" s="70"/>
      <c r="BO279" s="70"/>
      <c r="BP279" s="70"/>
      <c r="BQ279" s="70"/>
      <c r="BR279" s="70"/>
      <c r="BS279" s="70"/>
      <c r="BT279" s="70"/>
      <c r="BU279" s="70"/>
      <c r="BV279" s="70"/>
      <c r="BW279" s="70"/>
      <c r="BX279" s="70"/>
      <c r="BY279" s="70"/>
      <c r="BZ279" s="70"/>
      <c r="CA279" s="70"/>
      <c r="CB279" s="70"/>
      <c r="CC279" s="70"/>
      <c r="CD279" s="70"/>
      <c r="CE279" s="70"/>
      <c r="CF279" s="70"/>
      <c r="CG279" s="70"/>
      <c r="CH279" s="70"/>
    </row>
    <row r="280" spans="3:86" x14ac:dyDescent="0.85">
      <c r="C280" s="53"/>
      <c r="D280" s="70"/>
      <c r="E280" s="70"/>
      <c r="F280" s="139"/>
      <c r="G280" s="139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70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  <c r="BH280" s="70"/>
      <c r="BI280" s="70"/>
      <c r="BJ280" s="70"/>
      <c r="BK280" s="70"/>
      <c r="BL280" s="70"/>
      <c r="BM280" s="70"/>
      <c r="BN280" s="70"/>
      <c r="BO280" s="70"/>
      <c r="BP280" s="70"/>
      <c r="BQ280" s="70"/>
      <c r="BR280" s="70"/>
      <c r="BS280" s="70"/>
      <c r="BT280" s="70"/>
      <c r="BU280" s="70"/>
      <c r="BV280" s="70"/>
      <c r="BW280" s="70"/>
      <c r="BX280" s="70"/>
      <c r="BY280" s="70"/>
      <c r="BZ280" s="70"/>
      <c r="CA280" s="70"/>
      <c r="CB280" s="70"/>
      <c r="CC280" s="70"/>
      <c r="CD280" s="70"/>
      <c r="CE280" s="70"/>
      <c r="CF280" s="70"/>
      <c r="CG280" s="70"/>
      <c r="CH280" s="70"/>
    </row>
    <row r="281" spans="3:86" x14ac:dyDescent="0.85">
      <c r="C281" s="53"/>
      <c r="D281" s="70"/>
      <c r="E281" s="70"/>
      <c r="F281" s="139"/>
      <c r="G281" s="139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70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  <c r="BH281" s="70"/>
      <c r="BI281" s="70"/>
      <c r="BJ281" s="70"/>
      <c r="BK281" s="70"/>
      <c r="BL281" s="70"/>
      <c r="BM281" s="70"/>
      <c r="BN281" s="70"/>
      <c r="BO281" s="70"/>
      <c r="BP281" s="70"/>
      <c r="BQ281" s="70"/>
      <c r="BR281" s="70"/>
      <c r="BS281" s="70"/>
      <c r="BT281" s="70"/>
      <c r="BU281" s="70"/>
      <c r="BV281" s="70"/>
      <c r="BW281" s="70"/>
      <c r="BX281" s="70"/>
      <c r="BY281" s="70"/>
      <c r="BZ281" s="70"/>
      <c r="CA281" s="70"/>
      <c r="CB281" s="70"/>
      <c r="CC281" s="70"/>
      <c r="CD281" s="70"/>
      <c r="CE281" s="70"/>
      <c r="CF281" s="70"/>
      <c r="CG281" s="70"/>
      <c r="CH281" s="70"/>
    </row>
    <row r="282" spans="3:86" x14ac:dyDescent="0.85">
      <c r="C282" s="53"/>
      <c r="D282" s="70"/>
      <c r="E282" s="70"/>
      <c r="F282" s="139"/>
      <c r="G282" s="139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  <c r="BH282" s="70"/>
      <c r="BI282" s="70"/>
      <c r="BJ282" s="70"/>
      <c r="BK282" s="70"/>
      <c r="BL282" s="70"/>
      <c r="BM282" s="70"/>
      <c r="BN282" s="70"/>
      <c r="BO282" s="70"/>
      <c r="BP282" s="70"/>
      <c r="BQ282" s="70"/>
      <c r="BR282" s="70"/>
      <c r="BS282" s="70"/>
      <c r="BT282" s="70"/>
      <c r="BU282" s="70"/>
      <c r="BV282" s="70"/>
      <c r="BW282" s="70"/>
      <c r="BX282" s="70"/>
      <c r="BY282" s="70"/>
      <c r="BZ282" s="70"/>
      <c r="CA282" s="70"/>
      <c r="CB282" s="70"/>
      <c r="CC282" s="70"/>
      <c r="CD282" s="70"/>
      <c r="CE282" s="70"/>
      <c r="CF282" s="70"/>
      <c r="CG282" s="70"/>
      <c r="CH282" s="70"/>
    </row>
    <row r="283" spans="3:86" x14ac:dyDescent="0.85">
      <c r="C283" s="53"/>
      <c r="D283" s="70"/>
      <c r="E283" s="70"/>
      <c r="F283" s="139"/>
      <c r="G283" s="139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  <c r="BH283" s="70"/>
      <c r="BI283" s="70"/>
      <c r="BJ283" s="70"/>
      <c r="BK283" s="70"/>
      <c r="BL283" s="70"/>
      <c r="BM283" s="70"/>
      <c r="BN283" s="70"/>
      <c r="BO283" s="70"/>
      <c r="BP283" s="70"/>
      <c r="BQ283" s="70"/>
      <c r="BR283" s="70"/>
      <c r="BS283" s="70"/>
      <c r="BT283" s="70"/>
      <c r="BU283" s="70"/>
      <c r="BV283" s="70"/>
      <c r="BW283" s="70"/>
      <c r="BX283" s="70"/>
      <c r="BY283" s="70"/>
      <c r="BZ283" s="70"/>
      <c r="CA283" s="70"/>
      <c r="CB283" s="70"/>
      <c r="CC283" s="70"/>
      <c r="CD283" s="70"/>
      <c r="CE283" s="70"/>
      <c r="CF283" s="70"/>
      <c r="CG283" s="70"/>
      <c r="CH283" s="70"/>
    </row>
    <row r="284" spans="3:86" x14ac:dyDescent="0.85">
      <c r="C284" s="53"/>
      <c r="D284" s="70"/>
      <c r="E284" s="70"/>
      <c r="F284" s="139"/>
      <c r="G284" s="139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  <c r="AT284" s="70"/>
      <c r="AU284" s="70"/>
      <c r="AV284" s="70"/>
      <c r="AW284" s="70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  <c r="BH284" s="70"/>
      <c r="BI284" s="70"/>
      <c r="BJ284" s="70"/>
      <c r="BK284" s="70"/>
      <c r="BL284" s="70"/>
      <c r="BM284" s="70"/>
      <c r="BN284" s="70"/>
      <c r="BO284" s="70"/>
      <c r="BP284" s="70"/>
      <c r="BQ284" s="70"/>
      <c r="BR284" s="70"/>
      <c r="BS284" s="70"/>
      <c r="BT284" s="70"/>
      <c r="BU284" s="70"/>
      <c r="BV284" s="70"/>
      <c r="BW284" s="70"/>
      <c r="BX284" s="70"/>
      <c r="BY284" s="70"/>
      <c r="BZ284" s="70"/>
      <c r="CA284" s="70"/>
      <c r="CB284" s="70"/>
      <c r="CC284" s="70"/>
      <c r="CD284" s="70"/>
      <c r="CE284" s="70"/>
      <c r="CF284" s="70"/>
      <c r="CG284" s="70"/>
      <c r="CH284" s="70"/>
    </row>
    <row r="285" spans="3:86" x14ac:dyDescent="0.85">
      <c r="C285" s="53"/>
      <c r="D285" s="70"/>
      <c r="E285" s="70"/>
      <c r="F285" s="139"/>
      <c r="G285" s="139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  <c r="AT285" s="70"/>
      <c r="AU285" s="70"/>
      <c r="AV285" s="70"/>
      <c r="AW285" s="70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  <c r="BH285" s="70"/>
      <c r="BI285" s="70"/>
      <c r="BJ285" s="70"/>
      <c r="BK285" s="70"/>
      <c r="BL285" s="70"/>
      <c r="BM285" s="70"/>
      <c r="BN285" s="70"/>
      <c r="BO285" s="70"/>
      <c r="BP285" s="70"/>
      <c r="BQ285" s="70"/>
      <c r="BR285" s="70"/>
      <c r="BS285" s="70"/>
      <c r="BT285" s="70"/>
      <c r="BU285" s="70"/>
      <c r="BV285" s="70"/>
      <c r="BW285" s="70"/>
      <c r="BX285" s="70"/>
      <c r="BY285" s="70"/>
      <c r="BZ285" s="70"/>
      <c r="CA285" s="70"/>
      <c r="CB285" s="70"/>
      <c r="CC285" s="70"/>
      <c r="CD285" s="70"/>
      <c r="CE285" s="70"/>
      <c r="CF285" s="70"/>
      <c r="CG285" s="70"/>
      <c r="CH285" s="70"/>
    </row>
    <row r="286" spans="3:86" x14ac:dyDescent="0.85">
      <c r="C286" s="53"/>
      <c r="D286" s="70"/>
      <c r="E286" s="70"/>
      <c r="F286" s="139"/>
      <c r="G286" s="139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  <c r="BH286" s="70"/>
      <c r="BI286" s="70"/>
      <c r="BJ286" s="70"/>
      <c r="BK286" s="70"/>
      <c r="BL286" s="70"/>
      <c r="BM286" s="70"/>
      <c r="BN286" s="70"/>
      <c r="BO286" s="70"/>
      <c r="BP286" s="70"/>
      <c r="BQ286" s="70"/>
      <c r="BR286" s="70"/>
      <c r="BS286" s="70"/>
      <c r="BT286" s="70"/>
      <c r="BU286" s="70"/>
      <c r="BV286" s="70"/>
      <c r="BW286" s="70"/>
      <c r="BX286" s="70"/>
      <c r="BY286" s="70"/>
      <c r="BZ286" s="70"/>
      <c r="CA286" s="70"/>
      <c r="CB286" s="70"/>
      <c r="CC286" s="70"/>
      <c r="CD286" s="70"/>
      <c r="CE286" s="70"/>
      <c r="CF286" s="70"/>
      <c r="CG286" s="70"/>
      <c r="CH286" s="70"/>
    </row>
    <row r="287" spans="3:86" x14ac:dyDescent="0.85">
      <c r="C287" s="53"/>
      <c r="D287" s="70"/>
      <c r="E287" s="70"/>
      <c r="F287" s="139"/>
      <c r="G287" s="139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  <c r="AT287" s="70"/>
      <c r="AU287" s="70"/>
      <c r="AV287" s="70"/>
      <c r="AW287" s="70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  <c r="BH287" s="70"/>
      <c r="BI287" s="70"/>
      <c r="BJ287" s="70"/>
      <c r="BK287" s="70"/>
      <c r="BL287" s="70"/>
      <c r="BM287" s="70"/>
      <c r="BN287" s="70"/>
      <c r="BO287" s="70"/>
      <c r="BP287" s="70"/>
      <c r="BQ287" s="70"/>
      <c r="BR287" s="70"/>
      <c r="BS287" s="70"/>
      <c r="BT287" s="70"/>
      <c r="BU287" s="70"/>
      <c r="BV287" s="70"/>
      <c r="BW287" s="70"/>
      <c r="BX287" s="70"/>
      <c r="BY287" s="70"/>
      <c r="BZ287" s="70"/>
      <c r="CA287" s="70"/>
      <c r="CB287" s="70"/>
      <c r="CC287" s="70"/>
      <c r="CD287" s="70"/>
      <c r="CE287" s="70"/>
      <c r="CF287" s="70"/>
      <c r="CG287" s="70"/>
      <c r="CH287" s="70"/>
    </row>
    <row r="288" spans="3:86" x14ac:dyDescent="0.85">
      <c r="C288" s="53"/>
      <c r="D288" s="70"/>
      <c r="E288" s="70"/>
      <c r="F288" s="139"/>
      <c r="G288" s="139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  <c r="BH288" s="70"/>
      <c r="BI288" s="70"/>
      <c r="BJ288" s="70"/>
      <c r="BK288" s="70"/>
      <c r="BL288" s="70"/>
      <c r="BM288" s="70"/>
      <c r="BN288" s="70"/>
      <c r="BO288" s="70"/>
      <c r="BP288" s="70"/>
      <c r="BQ288" s="70"/>
      <c r="BR288" s="70"/>
      <c r="BS288" s="70"/>
      <c r="BT288" s="70"/>
      <c r="BU288" s="70"/>
      <c r="BV288" s="70"/>
      <c r="BW288" s="70"/>
      <c r="BX288" s="70"/>
      <c r="BY288" s="70"/>
      <c r="BZ288" s="70"/>
      <c r="CA288" s="70"/>
      <c r="CB288" s="70"/>
      <c r="CC288" s="70"/>
      <c r="CD288" s="70"/>
      <c r="CE288" s="70"/>
      <c r="CF288" s="70"/>
      <c r="CG288" s="70"/>
      <c r="CH288" s="70"/>
    </row>
    <row r="289" spans="3:86" x14ac:dyDescent="0.85">
      <c r="C289" s="53"/>
      <c r="D289" s="70"/>
      <c r="E289" s="70"/>
      <c r="F289" s="139"/>
      <c r="G289" s="139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  <c r="AT289" s="70"/>
      <c r="AU289" s="70"/>
      <c r="AV289" s="70"/>
      <c r="AW289" s="70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  <c r="BH289" s="70"/>
      <c r="BI289" s="70"/>
      <c r="BJ289" s="70"/>
      <c r="BK289" s="70"/>
      <c r="BL289" s="70"/>
      <c r="BM289" s="70"/>
      <c r="BN289" s="70"/>
      <c r="BO289" s="70"/>
      <c r="BP289" s="70"/>
      <c r="BQ289" s="70"/>
      <c r="BR289" s="70"/>
      <c r="BS289" s="70"/>
      <c r="BT289" s="70"/>
      <c r="BU289" s="70"/>
      <c r="BV289" s="70"/>
      <c r="BW289" s="70"/>
      <c r="BX289" s="70"/>
      <c r="BY289" s="70"/>
      <c r="BZ289" s="70"/>
      <c r="CA289" s="70"/>
      <c r="CB289" s="70"/>
      <c r="CC289" s="70"/>
      <c r="CD289" s="70"/>
      <c r="CE289" s="70"/>
      <c r="CF289" s="70"/>
      <c r="CG289" s="70"/>
      <c r="CH289" s="70"/>
    </row>
    <row r="290" spans="3:86" x14ac:dyDescent="0.85">
      <c r="C290" s="53"/>
      <c r="D290" s="70"/>
      <c r="E290" s="70"/>
      <c r="F290" s="139"/>
      <c r="G290" s="139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  <c r="BH290" s="70"/>
      <c r="BI290" s="70"/>
      <c r="BJ290" s="70"/>
      <c r="BK290" s="70"/>
      <c r="BL290" s="70"/>
      <c r="BM290" s="70"/>
      <c r="BN290" s="70"/>
      <c r="BO290" s="70"/>
      <c r="BP290" s="70"/>
      <c r="BQ290" s="70"/>
      <c r="BR290" s="70"/>
      <c r="BS290" s="70"/>
      <c r="BT290" s="70"/>
      <c r="BU290" s="70"/>
      <c r="BV290" s="70"/>
      <c r="BW290" s="70"/>
      <c r="BX290" s="70"/>
      <c r="BY290" s="70"/>
      <c r="BZ290" s="70"/>
      <c r="CA290" s="70"/>
      <c r="CB290" s="70"/>
      <c r="CC290" s="70"/>
      <c r="CD290" s="70"/>
      <c r="CE290" s="70"/>
      <c r="CF290" s="70"/>
      <c r="CG290" s="70"/>
      <c r="CH290" s="70"/>
    </row>
    <row r="291" spans="3:86" x14ac:dyDescent="0.85">
      <c r="C291" s="53"/>
      <c r="D291" s="70"/>
      <c r="E291" s="70"/>
      <c r="F291" s="139"/>
      <c r="G291" s="139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70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  <c r="BH291" s="70"/>
      <c r="BI291" s="70"/>
      <c r="BJ291" s="70"/>
      <c r="BK291" s="70"/>
      <c r="BL291" s="70"/>
      <c r="BM291" s="70"/>
      <c r="BN291" s="70"/>
      <c r="BO291" s="70"/>
      <c r="BP291" s="70"/>
      <c r="BQ291" s="70"/>
      <c r="BR291" s="70"/>
      <c r="BS291" s="70"/>
      <c r="BT291" s="70"/>
      <c r="BU291" s="70"/>
      <c r="BV291" s="70"/>
      <c r="BW291" s="70"/>
      <c r="BX291" s="70"/>
      <c r="BY291" s="70"/>
      <c r="BZ291" s="70"/>
      <c r="CA291" s="70"/>
      <c r="CB291" s="70"/>
      <c r="CC291" s="70"/>
      <c r="CD291" s="70"/>
      <c r="CE291" s="70"/>
      <c r="CF291" s="70"/>
      <c r="CG291" s="70"/>
      <c r="CH291" s="70"/>
    </row>
    <row r="292" spans="3:86" x14ac:dyDescent="0.85">
      <c r="C292" s="53"/>
      <c r="D292" s="70"/>
      <c r="E292" s="70"/>
      <c r="F292" s="139"/>
      <c r="G292" s="139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  <c r="BH292" s="70"/>
      <c r="BI292" s="70"/>
      <c r="BJ292" s="70"/>
      <c r="BK292" s="70"/>
      <c r="BL292" s="70"/>
      <c r="BM292" s="70"/>
      <c r="BN292" s="70"/>
      <c r="BO292" s="70"/>
      <c r="BP292" s="70"/>
      <c r="BQ292" s="70"/>
      <c r="BR292" s="70"/>
      <c r="BS292" s="70"/>
      <c r="BT292" s="70"/>
      <c r="BU292" s="70"/>
      <c r="BV292" s="70"/>
      <c r="BW292" s="70"/>
      <c r="BX292" s="70"/>
      <c r="BY292" s="70"/>
      <c r="BZ292" s="70"/>
      <c r="CA292" s="70"/>
      <c r="CB292" s="70"/>
      <c r="CC292" s="70"/>
      <c r="CD292" s="70"/>
      <c r="CE292" s="70"/>
      <c r="CF292" s="70"/>
      <c r="CG292" s="70"/>
      <c r="CH292" s="70"/>
    </row>
    <row r="293" spans="3:86" x14ac:dyDescent="0.85">
      <c r="C293" s="53"/>
      <c r="D293" s="70"/>
      <c r="E293" s="70"/>
      <c r="F293" s="139"/>
      <c r="G293" s="139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  <c r="BH293" s="70"/>
      <c r="BI293" s="70"/>
      <c r="BJ293" s="70"/>
      <c r="BK293" s="70"/>
      <c r="BL293" s="70"/>
      <c r="BM293" s="70"/>
      <c r="BN293" s="70"/>
      <c r="BO293" s="70"/>
      <c r="BP293" s="70"/>
      <c r="BQ293" s="70"/>
      <c r="BR293" s="70"/>
      <c r="BS293" s="70"/>
      <c r="BT293" s="70"/>
      <c r="BU293" s="70"/>
      <c r="BV293" s="70"/>
      <c r="BW293" s="70"/>
      <c r="BX293" s="70"/>
      <c r="BY293" s="70"/>
      <c r="BZ293" s="70"/>
      <c r="CA293" s="70"/>
      <c r="CB293" s="70"/>
      <c r="CC293" s="70"/>
      <c r="CD293" s="70"/>
      <c r="CE293" s="70"/>
      <c r="CF293" s="70"/>
      <c r="CG293" s="70"/>
      <c r="CH293" s="70"/>
    </row>
    <row r="294" spans="3:86" x14ac:dyDescent="0.85">
      <c r="C294" s="53"/>
      <c r="D294" s="70"/>
      <c r="E294" s="70"/>
      <c r="F294" s="139"/>
      <c r="G294" s="139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70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  <c r="BH294" s="70"/>
      <c r="BI294" s="70"/>
      <c r="BJ294" s="70"/>
      <c r="BK294" s="70"/>
      <c r="BL294" s="70"/>
      <c r="BM294" s="70"/>
      <c r="BN294" s="70"/>
      <c r="BO294" s="70"/>
      <c r="BP294" s="70"/>
      <c r="BQ294" s="70"/>
      <c r="BR294" s="70"/>
      <c r="BS294" s="70"/>
      <c r="BT294" s="70"/>
      <c r="BU294" s="70"/>
      <c r="BV294" s="70"/>
      <c r="BW294" s="70"/>
      <c r="BX294" s="70"/>
      <c r="BY294" s="70"/>
      <c r="BZ294" s="70"/>
      <c r="CA294" s="70"/>
      <c r="CB294" s="70"/>
      <c r="CC294" s="70"/>
      <c r="CD294" s="70"/>
      <c r="CE294" s="70"/>
      <c r="CF294" s="70"/>
      <c r="CG294" s="70"/>
      <c r="CH294" s="70"/>
    </row>
    <row r="295" spans="3:86" x14ac:dyDescent="0.85">
      <c r="C295" s="53"/>
      <c r="D295" s="70"/>
      <c r="E295" s="70"/>
      <c r="F295" s="139"/>
      <c r="G295" s="139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0"/>
      <c r="AU295" s="70"/>
      <c r="AV295" s="70"/>
      <c r="AW295" s="70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  <c r="BH295" s="70"/>
      <c r="BI295" s="70"/>
      <c r="BJ295" s="70"/>
      <c r="BK295" s="70"/>
      <c r="BL295" s="70"/>
      <c r="BM295" s="70"/>
      <c r="BN295" s="70"/>
      <c r="BO295" s="70"/>
      <c r="BP295" s="70"/>
      <c r="BQ295" s="70"/>
      <c r="BR295" s="70"/>
      <c r="BS295" s="70"/>
      <c r="BT295" s="70"/>
      <c r="BU295" s="70"/>
      <c r="BV295" s="70"/>
      <c r="BW295" s="70"/>
      <c r="BX295" s="70"/>
      <c r="BY295" s="70"/>
      <c r="BZ295" s="70"/>
      <c r="CA295" s="70"/>
      <c r="CB295" s="70"/>
      <c r="CC295" s="70"/>
      <c r="CD295" s="70"/>
      <c r="CE295" s="70"/>
      <c r="CF295" s="70"/>
      <c r="CG295" s="70"/>
      <c r="CH295" s="70"/>
    </row>
    <row r="296" spans="3:86" x14ac:dyDescent="0.85">
      <c r="C296" s="53"/>
      <c r="D296" s="70"/>
      <c r="E296" s="70"/>
      <c r="F296" s="139"/>
      <c r="G296" s="139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70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  <c r="BH296" s="70"/>
      <c r="BI296" s="70"/>
      <c r="BJ296" s="70"/>
      <c r="BK296" s="70"/>
      <c r="BL296" s="70"/>
      <c r="BM296" s="70"/>
      <c r="BN296" s="70"/>
      <c r="BO296" s="70"/>
      <c r="BP296" s="70"/>
      <c r="BQ296" s="70"/>
      <c r="BR296" s="70"/>
      <c r="BS296" s="70"/>
      <c r="BT296" s="70"/>
      <c r="BU296" s="70"/>
      <c r="BV296" s="70"/>
      <c r="BW296" s="70"/>
      <c r="BX296" s="70"/>
      <c r="BY296" s="70"/>
      <c r="BZ296" s="70"/>
      <c r="CA296" s="70"/>
      <c r="CB296" s="70"/>
      <c r="CC296" s="70"/>
      <c r="CD296" s="70"/>
      <c r="CE296" s="70"/>
      <c r="CF296" s="70"/>
      <c r="CG296" s="70"/>
      <c r="CH296" s="70"/>
    </row>
    <row r="297" spans="3:86" x14ac:dyDescent="0.85">
      <c r="C297" s="53"/>
      <c r="D297" s="70"/>
      <c r="E297" s="70"/>
      <c r="F297" s="139"/>
      <c r="G297" s="139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0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  <c r="BH297" s="70"/>
      <c r="BI297" s="70"/>
      <c r="BJ297" s="70"/>
      <c r="BK297" s="70"/>
      <c r="BL297" s="70"/>
      <c r="BM297" s="70"/>
      <c r="BN297" s="70"/>
      <c r="BO297" s="70"/>
      <c r="BP297" s="70"/>
      <c r="BQ297" s="70"/>
      <c r="BR297" s="70"/>
      <c r="BS297" s="70"/>
      <c r="BT297" s="70"/>
      <c r="BU297" s="70"/>
      <c r="BV297" s="70"/>
      <c r="BW297" s="70"/>
      <c r="BX297" s="70"/>
      <c r="BY297" s="70"/>
      <c r="BZ297" s="70"/>
      <c r="CA297" s="70"/>
      <c r="CB297" s="70"/>
      <c r="CC297" s="70"/>
      <c r="CD297" s="70"/>
      <c r="CE297" s="70"/>
      <c r="CF297" s="70"/>
      <c r="CG297" s="70"/>
      <c r="CH297" s="70"/>
    </row>
    <row r="298" spans="3:86" x14ac:dyDescent="0.85">
      <c r="C298" s="53"/>
      <c r="D298" s="70"/>
      <c r="E298" s="70"/>
      <c r="F298" s="139"/>
      <c r="G298" s="139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0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  <c r="BH298" s="70"/>
      <c r="BI298" s="70"/>
      <c r="BJ298" s="70"/>
      <c r="BK298" s="70"/>
      <c r="BL298" s="70"/>
      <c r="BM298" s="70"/>
      <c r="BN298" s="70"/>
      <c r="BO298" s="70"/>
      <c r="BP298" s="70"/>
      <c r="BQ298" s="70"/>
      <c r="BR298" s="70"/>
      <c r="BS298" s="70"/>
      <c r="BT298" s="70"/>
      <c r="BU298" s="70"/>
      <c r="BV298" s="70"/>
      <c r="BW298" s="70"/>
      <c r="BX298" s="70"/>
      <c r="BY298" s="70"/>
      <c r="BZ298" s="70"/>
      <c r="CA298" s="70"/>
      <c r="CB298" s="70"/>
      <c r="CC298" s="70"/>
      <c r="CD298" s="70"/>
      <c r="CE298" s="70"/>
      <c r="CF298" s="70"/>
      <c r="CG298" s="70"/>
      <c r="CH298" s="70"/>
    </row>
    <row r="299" spans="3:86" x14ac:dyDescent="0.85">
      <c r="C299" s="53"/>
      <c r="D299" s="70"/>
      <c r="E299" s="70"/>
      <c r="F299" s="139"/>
      <c r="G299" s="139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0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  <c r="BH299" s="70"/>
      <c r="BI299" s="70"/>
      <c r="BJ299" s="70"/>
      <c r="BK299" s="70"/>
      <c r="BL299" s="70"/>
      <c r="BM299" s="70"/>
      <c r="BN299" s="70"/>
      <c r="BO299" s="70"/>
      <c r="BP299" s="70"/>
      <c r="BQ299" s="70"/>
      <c r="BR299" s="70"/>
      <c r="BS299" s="70"/>
      <c r="BT299" s="70"/>
      <c r="BU299" s="70"/>
      <c r="BV299" s="70"/>
      <c r="BW299" s="70"/>
      <c r="BX299" s="70"/>
      <c r="BY299" s="70"/>
      <c r="BZ299" s="70"/>
      <c r="CA299" s="70"/>
      <c r="CB299" s="70"/>
      <c r="CC299" s="70"/>
      <c r="CD299" s="70"/>
      <c r="CE299" s="70"/>
      <c r="CF299" s="70"/>
      <c r="CG299" s="70"/>
      <c r="CH299" s="70"/>
    </row>
    <row r="300" spans="3:86" x14ac:dyDescent="0.85">
      <c r="C300" s="53"/>
      <c r="D300" s="70"/>
      <c r="E300" s="70"/>
      <c r="F300" s="139"/>
      <c r="G300" s="139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0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  <c r="BH300" s="70"/>
      <c r="BI300" s="70"/>
      <c r="BJ300" s="70"/>
      <c r="BK300" s="70"/>
      <c r="BL300" s="70"/>
      <c r="BM300" s="70"/>
      <c r="BN300" s="70"/>
      <c r="BO300" s="70"/>
      <c r="BP300" s="70"/>
      <c r="BQ300" s="70"/>
      <c r="BR300" s="70"/>
      <c r="BS300" s="70"/>
      <c r="BT300" s="70"/>
      <c r="BU300" s="70"/>
      <c r="BV300" s="70"/>
      <c r="BW300" s="70"/>
      <c r="BX300" s="70"/>
      <c r="BY300" s="70"/>
      <c r="BZ300" s="70"/>
      <c r="CA300" s="70"/>
      <c r="CB300" s="70"/>
      <c r="CC300" s="70"/>
      <c r="CD300" s="70"/>
      <c r="CE300" s="70"/>
      <c r="CF300" s="70"/>
      <c r="CG300" s="70"/>
      <c r="CH300" s="70"/>
    </row>
    <row r="301" spans="3:86" x14ac:dyDescent="0.85">
      <c r="C301" s="53"/>
      <c r="D301" s="70"/>
      <c r="E301" s="70"/>
      <c r="F301" s="139"/>
      <c r="G301" s="139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0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  <c r="BH301" s="70"/>
      <c r="BI301" s="70"/>
      <c r="BJ301" s="70"/>
      <c r="BK301" s="70"/>
      <c r="BL301" s="70"/>
      <c r="BM301" s="70"/>
      <c r="BN301" s="70"/>
      <c r="BO301" s="70"/>
      <c r="BP301" s="70"/>
      <c r="BQ301" s="70"/>
      <c r="BR301" s="70"/>
      <c r="BS301" s="70"/>
      <c r="BT301" s="70"/>
      <c r="BU301" s="70"/>
      <c r="BV301" s="70"/>
      <c r="BW301" s="70"/>
      <c r="BX301" s="70"/>
      <c r="BY301" s="70"/>
      <c r="BZ301" s="70"/>
      <c r="CA301" s="70"/>
      <c r="CB301" s="70"/>
      <c r="CC301" s="70"/>
      <c r="CD301" s="70"/>
      <c r="CE301" s="70"/>
      <c r="CF301" s="70"/>
      <c r="CG301" s="70"/>
      <c r="CH301" s="70"/>
    </row>
    <row r="302" spans="3:86" x14ac:dyDescent="0.85">
      <c r="C302" s="53"/>
      <c r="D302" s="70"/>
      <c r="E302" s="70"/>
      <c r="F302" s="139"/>
      <c r="G302" s="139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  <c r="AT302" s="70"/>
      <c r="AU302" s="70"/>
      <c r="AV302" s="70"/>
      <c r="AW302" s="70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  <c r="BH302" s="70"/>
      <c r="BI302" s="70"/>
      <c r="BJ302" s="70"/>
      <c r="BK302" s="70"/>
      <c r="BL302" s="70"/>
      <c r="BM302" s="70"/>
      <c r="BN302" s="70"/>
      <c r="BO302" s="70"/>
      <c r="BP302" s="70"/>
      <c r="BQ302" s="70"/>
      <c r="BR302" s="70"/>
      <c r="BS302" s="70"/>
      <c r="BT302" s="70"/>
      <c r="BU302" s="70"/>
      <c r="BV302" s="70"/>
      <c r="BW302" s="70"/>
      <c r="BX302" s="70"/>
      <c r="BY302" s="70"/>
      <c r="BZ302" s="70"/>
      <c r="CA302" s="70"/>
      <c r="CB302" s="70"/>
      <c r="CC302" s="70"/>
      <c r="CD302" s="70"/>
      <c r="CE302" s="70"/>
      <c r="CF302" s="70"/>
      <c r="CG302" s="70"/>
      <c r="CH302" s="70"/>
    </row>
    <row r="303" spans="3:86" x14ac:dyDescent="0.85">
      <c r="C303" s="53"/>
      <c r="D303" s="70"/>
      <c r="E303" s="70"/>
      <c r="F303" s="139"/>
      <c r="G303" s="139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0"/>
      <c r="AT303" s="70"/>
      <c r="AU303" s="70"/>
      <c r="AV303" s="70"/>
      <c r="AW303" s="70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  <c r="BH303" s="70"/>
      <c r="BI303" s="70"/>
      <c r="BJ303" s="70"/>
      <c r="BK303" s="70"/>
      <c r="BL303" s="70"/>
      <c r="BM303" s="70"/>
      <c r="BN303" s="70"/>
      <c r="BO303" s="70"/>
      <c r="BP303" s="70"/>
      <c r="BQ303" s="70"/>
      <c r="BR303" s="70"/>
      <c r="BS303" s="70"/>
      <c r="BT303" s="70"/>
      <c r="BU303" s="70"/>
      <c r="BV303" s="70"/>
      <c r="BW303" s="70"/>
      <c r="BX303" s="70"/>
      <c r="BY303" s="70"/>
      <c r="BZ303" s="70"/>
      <c r="CA303" s="70"/>
      <c r="CB303" s="70"/>
      <c r="CC303" s="70"/>
      <c r="CD303" s="70"/>
      <c r="CE303" s="70"/>
      <c r="CF303" s="70"/>
      <c r="CG303" s="70"/>
      <c r="CH303" s="70"/>
    </row>
    <row r="304" spans="3:86" x14ac:dyDescent="0.85">
      <c r="C304" s="53"/>
      <c r="D304" s="70"/>
      <c r="E304" s="70"/>
      <c r="F304" s="139"/>
      <c r="G304" s="139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70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  <c r="BH304" s="70"/>
      <c r="BI304" s="70"/>
      <c r="BJ304" s="70"/>
      <c r="BK304" s="70"/>
      <c r="BL304" s="70"/>
      <c r="BM304" s="70"/>
      <c r="BN304" s="70"/>
      <c r="BO304" s="70"/>
      <c r="BP304" s="70"/>
      <c r="BQ304" s="70"/>
      <c r="BR304" s="70"/>
      <c r="BS304" s="70"/>
      <c r="BT304" s="70"/>
      <c r="BU304" s="70"/>
      <c r="BV304" s="70"/>
      <c r="BW304" s="70"/>
      <c r="BX304" s="70"/>
      <c r="BY304" s="70"/>
      <c r="BZ304" s="70"/>
      <c r="CA304" s="70"/>
      <c r="CB304" s="70"/>
      <c r="CC304" s="70"/>
      <c r="CD304" s="70"/>
      <c r="CE304" s="70"/>
      <c r="CF304" s="70"/>
      <c r="CG304" s="70"/>
      <c r="CH304" s="70"/>
    </row>
    <row r="305" spans="3:86" x14ac:dyDescent="0.85">
      <c r="C305" s="53"/>
      <c r="D305" s="70"/>
      <c r="E305" s="70"/>
      <c r="F305" s="139"/>
      <c r="G305" s="139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  <c r="AT305" s="70"/>
      <c r="AU305" s="70"/>
      <c r="AV305" s="70"/>
      <c r="AW305" s="70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  <c r="BH305" s="70"/>
      <c r="BI305" s="70"/>
      <c r="BJ305" s="70"/>
      <c r="BK305" s="70"/>
      <c r="BL305" s="70"/>
      <c r="BM305" s="70"/>
      <c r="BN305" s="70"/>
      <c r="BO305" s="70"/>
      <c r="BP305" s="70"/>
      <c r="BQ305" s="70"/>
      <c r="BR305" s="70"/>
      <c r="BS305" s="70"/>
      <c r="BT305" s="70"/>
      <c r="BU305" s="70"/>
      <c r="BV305" s="70"/>
      <c r="BW305" s="70"/>
      <c r="BX305" s="70"/>
      <c r="BY305" s="70"/>
      <c r="BZ305" s="70"/>
      <c r="CA305" s="70"/>
      <c r="CB305" s="70"/>
      <c r="CC305" s="70"/>
      <c r="CD305" s="70"/>
      <c r="CE305" s="70"/>
      <c r="CF305" s="70"/>
      <c r="CG305" s="70"/>
      <c r="CH305" s="70"/>
    </row>
    <row r="306" spans="3:86" x14ac:dyDescent="0.85">
      <c r="C306" s="53"/>
      <c r="D306" s="70"/>
      <c r="E306" s="70"/>
      <c r="F306" s="139"/>
      <c r="G306" s="139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  <c r="AT306" s="70"/>
      <c r="AU306" s="70"/>
      <c r="AV306" s="70"/>
      <c r="AW306" s="70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  <c r="BH306" s="70"/>
      <c r="BI306" s="70"/>
      <c r="BJ306" s="70"/>
      <c r="BK306" s="70"/>
      <c r="BL306" s="70"/>
      <c r="BM306" s="70"/>
      <c r="BN306" s="70"/>
      <c r="BO306" s="70"/>
      <c r="BP306" s="70"/>
      <c r="BQ306" s="70"/>
      <c r="BR306" s="70"/>
      <c r="BS306" s="70"/>
      <c r="BT306" s="70"/>
      <c r="BU306" s="70"/>
      <c r="BV306" s="70"/>
      <c r="BW306" s="70"/>
      <c r="BX306" s="70"/>
      <c r="BY306" s="70"/>
      <c r="BZ306" s="70"/>
      <c r="CA306" s="70"/>
      <c r="CB306" s="70"/>
      <c r="CC306" s="70"/>
      <c r="CD306" s="70"/>
      <c r="CE306" s="70"/>
      <c r="CF306" s="70"/>
      <c r="CG306" s="70"/>
      <c r="CH306" s="70"/>
    </row>
    <row r="307" spans="3:86" x14ac:dyDescent="0.85">
      <c r="C307" s="53"/>
      <c r="D307" s="70"/>
      <c r="E307" s="70"/>
      <c r="F307" s="139"/>
      <c r="G307" s="139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70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  <c r="BH307" s="70"/>
      <c r="BI307" s="70"/>
      <c r="BJ307" s="70"/>
      <c r="BK307" s="70"/>
      <c r="BL307" s="70"/>
      <c r="BM307" s="70"/>
      <c r="BN307" s="70"/>
      <c r="BO307" s="70"/>
      <c r="BP307" s="70"/>
      <c r="BQ307" s="70"/>
      <c r="BR307" s="70"/>
      <c r="BS307" s="70"/>
      <c r="BT307" s="70"/>
      <c r="BU307" s="70"/>
      <c r="BV307" s="70"/>
      <c r="BW307" s="70"/>
      <c r="BX307" s="70"/>
      <c r="BY307" s="70"/>
      <c r="BZ307" s="70"/>
      <c r="CA307" s="70"/>
      <c r="CB307" s="70"/>
      <c r="CC307" s="70"/>
      <c r="CD307" s="70"/>
      <c r="CE307" s="70"/>
      <c r="CF307" s="70"/>
      <c r="CG307" s="70"/>
      <c r="CH307" s="70"/>
    </row>
    <row r="308" spans="3:86" x14ac:dyDescent="0.85">
      <c r="C308" s="53"/>
      <c r="D308" s="70"/>
      <c r="E308" s="70"/>
      <c r="F308" s="139"/>
      <c r="G308" s="139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70"/>
      <c r="AS308" s="70"/>
      <c r="AT308" s="70"/>
      <c r="AU308" s="70"/>
      <c r="AV308" s="70"/>
      <c r="AW308" s="70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  <c r="BH308" s="70"/>
      <c r="BI308" s="70"/>
      <c r="BJ308" s="70"/>
      <c r="BK308" s="70"/>
      <c r="BL308" s="70"/>
      <c r="BM308" s="70"/>
      <c r="BN308" s="70"/>
      <c r="BO308" s="70"/>
      <c r="BP308" s="70"/>
      <c r="BQ308" s="70"/>
      <c r="BR308" s="70"/>
      <c r="BS308" s="70"/>
      <c r="BT308" s="70"/>
      <c r="BU308" s="70"/>
      <c r="BV308" s="70"/>
      <c r="BW308" s="70"/>
      <c r="BX308" s="70"/>
      <c r="BY308" s="70"/>
      <c r="BZ308" s="70"/>
      <c r="CA308" s="70"/>
      <c r="CB308" s="70"/>
      <c r="CC308" s="70"/>
      <c r="CD308" s="70"/>
      <c r="CE308" s="70"/>
      <c r="CF308" s="70"/>
      <c r="CG308" s="70"/>
      <c r="CH308" s="70"/>
    </row>
    <row r="309" spans="3:86" x14ac:dyDescent="0.85">
      <c r="C309" s="53"/>
      <c r="D309" s="70"/>
      <c r="E309" s="70"/>
      <c r="F309" s="139"/>
      <c r="G309" s="139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  <c r="AT309" s="70"/>
      <c r="AU309" s="70"/>
      <c r="AV309" s="70"/>
      <c r="AW309" s="70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  <c r="BH309" s="70"/>
      <c r="BI309" s="70"/>
      <c r="BJ309" s="70"/>
      <c r="BK309" s="70"/>
      <c r="BL309" s="70"/>
      <c r="BM309" s="70"/>
      <c r="BN309" s="70"/>
      <c r="BO309" s="70"/>
      <c r="BP309" s="70"/>
      <c r="BQ309" s="70"/>
      <c r="BR309" s="70"/>
      <c r="BS309" s="70"/>
      <c r="BT309" s="70"/>
      <c r="BU309" s="70"/>
      <c r="BV309" s="70"/>
      <c r="BW309" s="70"/>
      <c r="BX309" s="70"/>
      <c r="BY309" s="70"/>
      <c r="BZ309" s="70"/>
      <c r="CA309" s="70"/>
      <c r="CB309" s="70"/>
      <c r="CC309" s="70"/>
      <c r="CD309" s="70"/>
      <c r="CE309" s="70"/>
      <c r="CF309" s="70"/>
      <c r="CG309" s="70"/>
      <c r="CH309" s="70"/>
    </row>
    <row r="310" spans="3:86" x14ac:dyDescent="0.85">
      <c r="C310" s="53"/>
      <c r="D310" s="70"/>
      <c r="E310" s="70"/>
      <c r="F310" s="139"/>
      <c r="G310" s="139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  <c r="AT310" s="70"/>
      <c r="AU310" s="70"/>
      <c r="AV310" s="70"/>
      <c r="AW310" s="70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  <c r="BH310" s="70"/>
      <c r="BI310" s="70"/>
      <c r="BJ310" s="70"/>
      <c r="BK310" s="70"/>
      <c r="BL310" s="70"/>
      <c r="BM310" s="70"/>
      <c r="BN310" s="70"/>
      <c r="BO310" s="70"/>
      <c r="BP310" s="70"/>
      <c r="BQ310" s="70"/>
      <c r="BR310" s="70"/>
      <c r="BS310" s="70"/>
      <c r="BT310" s="70"/>
      <c r="BU310" s="70"/>
      <c r="BV310" s="70"/>
      <c r="BW310" s="70"/>
      <c r="BX310" s="70"/>
      <c r="BY310" s="70"/>
      <c r="BZ310" s="70"/>
      <c r="CA310" s="70"/>
      <c r="CB310" s="70"/>
      <c r="CC310" s="70"/>
      <c r="CD310" s="70"/>
      <c r="CE310" s="70"/>
      <c r="CF310" s="70"/>
      <c r="CG310" s="70"/>
      <c r="CH310" s="70"/>
    </row>
    <row r="311" spans="3:86" x14ac:dyDescent="0.85">
      <c r="C311" s="53"/>
      <c r="D311" s="70"/>
      <c r="E311" s="70"/>
      <c r="F311" s="139"/>
      <c r="G311" s="139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  <c r="AT311" s="70"/>
      <c r="AU311" s="70"/>
      <c r="AV311" s="70"/>
      <c r="AW311" s="70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  <c r="BH311" s="70"/>
      <c r="BI311" s="70"/>
      <c r="BJ311" s="70"/>
      <c r="BK311" s="70"/>
      <c r="BL311" s="70"/>
      <c r="BM311" s="70"/>
      <c r="BN311" s="70"/>
      <c r="BO311" s="70"/>
      <c r="BP311" s="70"/>
      <c r="BQ311" s="70"/>
      <c r="BR311" s="70"/>
      <c r="BS311" s="70"/>
      <c r="BT311" s="70"/>
      <c r="BU311" s="70"/>
      <c r="BV311" s="70"/>
      <c r="BW311" s="70"/>
      <c r="BX311" s="70"/>
      <c r="BY311" s="70"/>
      <c r="BZ311" s="70"/>
      <c r="CA311" s="70"/>
      <c r="CB311" s="70"/>
      <c r="CC311" s="70"/>
      <c r="CD311" s="70"/>
      <c r="CE311" s="70"/>
      <c r="CF311" s="70"/>
      <c r="CG311" s="70"/>
      <c r="CH311" s="70"/>
    </row>
    <row r="312" spans="3:86" x14ac:dyDescent="0.85">
      <c r="C312" s="53"/>
      <c r="D312" s="70"/>
      <c r="E312" s="70"/>
      <c r="F312" s="139"/>
      <c r="G312" s="139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  <c r="AT312" s="70"/>
      <c r="AU312" s="70"/>
      <c r="AV312" s="70"/>
      <c r="AW312" s="70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  <c r="BH312" s="70"/>
      <c r="BI312" s="70"/>
      <c r="BJ312" s="70"/>
      <c r="BK312" s="70"/>
      <c r="BL312" s="70"/>
      <c r="BM312" s="70"/>
      <c r="BN312" s="70"/>
      <c r="BO312" s="70"/>
      <c r="BP312" s="70"/>
      <c r="BQ312" s="70"/>
      <c r="BR312" s="70"/>
      <c r="BS312" s="70"/>
      <c r="BT312" s="70"/>
      <c r="BU312" s="70"/>
      <c r="BV312" s="70"/>
      <c r="BW312" s="70"/>
      <c r="BX312" s="70"/>
      <c r="BY312" s="70"/>
      <c r="BZ312" s="70"/>
      <c r="CA312" s="70"/>
      <c r="CB312" s="70"/>
      <c r="CC312" s="70"/>
      <c r="CD312" s="70"/>
      <c r="CE312" s="70"/>
      <c r="CF312" s="70"/>
      <c r="CG312" s="70"/>
      <c r="CH312" s="70"/>
    </row>
    <row r="313" spans="3:86" x14ac:dyDescent="0.85">
      <c r="C313" s="53"/>
      <c r="D313" s="70"/>
      <c r="E313" s="70"/>
      <c r="F313" s="139"/>
      <c r="G313" s="139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70"/>
      <c r="AS313" s="70"/>
      <c r="AT313" s="70"/>
      <c r="AU313" s="70"/>
      <c r="AV313" s="70"/>
      <c r="AW313" s="70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  <c r="BH313" s="70"/>
      <c r="BI313" s="70"/>
      <c r="BJ313" s="70"/>
      <c r="BK313" s="70"/>
      <c r="BL313" s="70"/>
      <c r="BM313" s="70"/>
      <c r="BN313" s="70"/>
      <c r="BO313" s="70"/>
      <c r="BP313" s="70"/>
      <c r="BQ313" s="70"/>
      <c r="BR313" s="70"/>
      <c r="BS313" s="70"/>
      <c r="BT313" s="70"/>
      <c r="BU313" s="70"/>
      <c r="BV313" s="70"/>
      <c r="BW313" s="70"/>
      <c r="BX313" s="70"/>
      <c r="BY313" s="70"/>
      <c r="BZ313" s="70"/>
      <c r="CA313" s="70"/>
      <c r="CB313" s="70"/>
      <c r="CC313" s="70"/>
      <c r="CD313" s="70"/>
      <c r="CE313" s="70"/>
      <c r="CF313" s="70"/>
      <c r="CG313" s="70"/>
      <c r="CH313" s="70"/>
    </row>
    <row r="314" spans="3:86" x14ac:dyDescent="0.85">
      <c r="C314" s="53"/>
      <c r="D314" s="70"/>
      <c r="E314" s="70"/>
      <c r="F314" s="139"/>
      <c r="G314" s="139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70"/>
      <c r="AS314" s="70"/>
      <c r="AT314" s="70"/>
      <c r="AU314" s="70"/>
      <c r="AV314" s="70"/>
      <c r="AW314" s="70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  <c r="BH314" s="70"/>
      <c r="BI314" s="70"/>
      <c r="BJ314" s="70"/>
      <c r="BK314" s="70"/>
      <c r="BL314" s="70"/>
      <c r="BM314" s="70"/>
      <c r="BN314" s="70"/>
      <c r="BO314" s="70"/>
      <c r="BP314" s="70"/>
      <c r="BQ314" s="70"/>
      <c r="BR314" s="70"/>
      <c r="BS314" s="70"/>
      <c r="BT314" s="70"/>
      <c r="BU314" s="70"/>
      <c r="BV314" s="70"/>
      <c r="BW314" s="70"/>
      <c r="BX314" s="70"/>
      <c r="BY314" s="70"/>
      <c r="BZ314" s="70"/>
      <c r="CA314" s="70"/>
      <c r="CB314" s="70"/>
      <c r="CC314" s="70"/>
      <c r="CD314" s="70"/>
      <c r="CE314" s="70"/>
      <c r="CF314" s="70"/>
      <c r="CG314" s="70"/>
      <c r="CH314" s="70"/>
    </row>
    <row r="315" spans="3:86" x14ac:dyDescent="0.85">
      <c r="C315" s="53"/>
      <c r="D315" s="70"/>
      <c r="E315" s="70"/>
      <c r="F315" s="139"/>
      <c r="G315" s="139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70"/>
      <c r="AS315" s="70"/>
      <c r="AT315" s="70"/>
      <c r="AU315" s="70"/>
      <c r="AV315" s="70"/>
      <c r="AW315" s="70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  <c r="BH315" s="70"/>
      <c r="BI315" s="70"/>
      <c r="BJ315" s="70"/>
      <c r="BK315" s="70"/>
      <c r="BL315" s="70"/>
      <c r="BM315" s="70"/>
      <c r="BN315" s="70"/>
      <c r="BO315" s="70"/>
      <c r="BP315" s="70"/>
      <c r="BQ315" s="70"/>
      <c r="BR315" s="70"/>
      <c r="BS315" s="70"/>
      <c r="BT315" s="70"/>
      <c r="BU315" s="70"/>
      <c r="BV315" s="70"/>
      <c r="BW315" s="70"/>
      <c r="BX315" s="70"/>
      <c r="BY315" s="70"/>
      <c r="BZ315" s="70"/>
      <c r="CA315" s="70"/>
      <c r="CB315" s="70"/>
      <c r="CC315" s="70"/>
      <c r="CD315" s="70"/>
      <c r="CE315" s="70"/>
      <c r="CF315" s="70"/>
      <c r="CG315" s="70"/>
      <c r="CH315" s="70"/>
    </row>
    <row r="316" spans="3:86" x14ac:dyDescent="0.85">
      <c r="C316" s="53"/>
      <c r="D316" s="70"/>
      <c r="E316" s="70"/>
      <c r="F316" s="139"/>
      <c r="G316" s="139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70"/>
      <c r="AS316" s="70"/>
      <c r="AT316" s="70"/>
      <c r="AU316" s="70"/>
      <c r="AV316" s="70"/>
      <c r="AW316" s="70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  <c r="BH316" s="70"/>
      <c r="BI316" s="70"/>
      <c r="BJ316" s="70"/>
      <c r="BK316" s="70"/>
      <c r="BL316" s="70"/>
      <c r="BM316" s="70"/>
      <c r="BN316" s="70"/>
      <c r="BO316" s="70"/>
      <c r="BP316" s="70"/>
      <c r="BQ316" s="70"/>
      <c r="BR316" s="70"/>
      <c r="BS316" s="70"/>
      <c r="BT316" s="70"/>
      <c r="BU316" s="70"/>
      <c r="BV316" s="70"/>
      <c r="BW316" s="70"/>
      <c r="BX316" s="70"/>
      <c r="BY316" s="70"/>
      <c r="BZ316" s="70"/>
      <c r="CA316" s="70"/>
      <c r="CB316" s="70"/>
      <c r="CC316" s="70"/>
      <c r="CD316" s="70"/>
      <c r="CE316" s="70"/>
      <c r="CF316" s="70"/>
      <c r="CG316" s="70"/>
      <c r="CH316" s="70"/>
    </row>
    <row r="317" spans="3:86" x14ac:dyDescent="0.85">
      <c r="C317" s="53"/>
      <c r="D317" s="70"/>
      <c r="E317" s="70"/>
      <c r="F317" s="139"/>
      <c r="G317" s="139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  <c r="AT317" s="70"/>
      <c r="AU317" s="70"/>
      <c r="AV317" s="70"/>
      <c r="AW317" s="70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  <c r="BH317" s="70"/>
      <c r="BI317" s="70"/>
      <c r="BJ317" s="70"/>
      <c r="BK317" s="70"/>
      <c r="BL317" s="70"/>
      <c r="BM317" s="70"/>
      <c r="BN317" s="70"/>
      <c r="BO317" s="70"/>
      <c r="BP317" s="70"/>
      <c r="BQ317" s="70"/>
      <c r="BR317" s="70"/>
      <c r="BS317" s="70"/>
      <c r="BT317" s="70"/>
      <c r="BU317" s="70"/>
      <c r="BV317" s="70"/>
      <c r="BW317" s="70"/>
      <c r="BX317" s="70"/>
      <c r="BY317" s="70"/>
      <c r="BZ317" s="70"/>
      <c r="CA317" s="70"/>
      <c r="CB317" s="70"/>
      <c r="CC317" s="70"/>
      <c r="CD317" s="70"/>
      <c r="CE317" s="70"/>
      <c r="CF317" s="70"/>
      <c r="CG317" s="70"/>
      <c r="CH317" s="70"/>
    </row>
    <row r="318" spans="3:86" x14ac:dyDescent="0.85">
      <c r="C318" s="53"/>
      <c r="D318" s="70"/>
      <c r="E318" s="70"/>
      <c r="F318" s="139"/>
      <c r="G318" s="139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  <c r="AT318" s="70"/>
      <c r="AU318" s="70"/>
      <c r="AV318" s="70"/>
      <c r="AW318" s="70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  <c r="BH318" s="70"/>
      <c r="BI318" s="70"/>
      <c r="BJ318" s="70"/>
      <c r="BK318" s="70"/>
      <c r="BL318" s="70"/>
      <c r="BM318" s="70"/>
      <c r="BN318" s="70"/>
      <c r="BO318" s="70"/>
      <c r="BP318" s="70"/>
      <c r="BQ318" s="70"/>
      <c r="BR318" s="70"/>
      <c r="BS318" s="70"/>
      <c r="BT318" s="70"/>
      <c r="BU318" s="70"/>
      <c r="BV318" s="70"/>
      <c r="BW318" s="70"/>
      <c r="BX318" s="70"/>
      <c r="BY318" s="70"/>
      <c r="BZ318" s="70"/>
      <c r="CA318" s="70"/>
      <c r="CB318" s="70"/>
      <c r="CC318" s="70"/>
      <c r="CD318" s="70"/>
      <c r="CE318" s="70"/>
      <c r="CF318" s="70"/>
      <c r="CG318" s="70"/>
      <c r="CH318" s="70"/>
    </row>
    <row r="319" spans="3:86" x14ac:dyDescent="0.85">
      <c r="C319" s="53"/>
      <c r="D319" s="70"/>
      <c r="E319" s="70"/>
      <c r="F319" s="139"/>
      <c r="G319" s="139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  <c r="AJ319" s="70"/>
      <c r="AK319" s="70"/>
      <c r="AL319" s="70"/>
      <c r="AM319" s="70"/>
      <c r="AN319" s="70"/>
      <c r="AO319" s="70"/>
      <c r="AP319" s="70"/>
      <c r="AQ319" s="70"/>
      <c r="AR319" s="70"/>
      <c r="AS319" s="70"/>
      <c r="AT319" s="70"/>
      <c r="AU319" s="70"/>
      <c r="AV319" s="70"/>
      <c r="AW319" s="70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  <c r="BH319" s="70"/>
      <c r="BI319" s="70"/>
      <c r="BJ319" s="70"/>
      <c r="BK319" s="70"/>
      <c r="BL319" s="70"/>
      <c r="BM319" s="70"/>
      <c r="BN319" s="70"/>
      <c r="BO319" s="70"/>
      <c r="BP319" s="70"/>
      <c r="BQ319" s="70"/>
      <c r="BR319" s="70"/>
      <c r="BS319" s="70"/>
      <c r="BT319" s="70"/>
      <c r="BU319" s="70"/>
      <c r="BV319" s="70"/>
      <c r="BW319" s="70"/>
      <c r="BX319" s="70"/>
      <c r="BY319" s="70"/>
      <c r="BZ319" s="70"/>
      <c r="CA319" s="70"/>
      <c r="CB319" s="70"/>
      <c r="CC319" s="70"/>
      <c r="CD319" s="70"/>
      <c r="CE319" s="70"/>
      <c r="CF319" s="70"/>
      <c r="CG319" s="70"/>
      <c r="CH319" s="70"/>
    </row>
    <row r="320" spans="3:86" x14ac:dyDescent="0.85">
      <c r="C320" s="53"/>
      <c r="D320" s="70"/>
      <c r="E320" s="70"/>
      <c r="F320" s="139"/>
      <c r="G320" s="139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  <c r="BH320" s="70"/>
      <c r="BI320" s="70"/>
      <c r="BJ320" s="70"/>
      <c r="BK320" s="70"/>
      <c r="BL320" s="70"/>
      <c r="BM320" s="70"/>
      <c r="BN320" s="70"/>
      <c r="BO320" s="70"/>
      <c r="BP320" s="70"/>
      <c r="BQ320" s="70"/>
      <c r="BR320" s="70"/>
      <c r="BS320" s="70"/>
      <c r="BT320" s="70"/>
      <c r="BU320" s="70"/>
      <c r="BV320" s="70"/>
      <c r="BW320" s="70"/>
      <c r="BX320" s="70"/>
      <c r="BY320" s="70"/>
      <c r="BZ320" s="70"/>
      <c r="CA320" s="70"/>
      <c r="CB320" s="70"/>
      <c r="CC320" s="70"/>
      <c r="CD320" s="70"/>
      <c r="CE320" s="70"/>
      <c r="CF320" s="70"/>
      <c r="CG320" s="70"/>
      <c r="CH320" s="70"/>
    </row>
    <row r="321" spans="3:86" x14ac:dyDescent="0.85">
      <c r="C321" s="53"/>
      <c r="D321" s="70"/>
      <c r="E321" s="70"/>
      <c r="F321" s="139"/>
      <c r="G321" s="139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  <c r="BH321" s="70"/>
      <c r="BI321" s="70"/>
      <c r="BJ321" s="70"/>
      <c r="BK321" s="70"/>
      <c r="BL321" s="70"/>
      <c r="BM321" s="70"/>
      <c r="BN321" s="70"/>
      <c r="BO321" s="70"/>
      <c r="BP321" s="70"/>
      <c r="BQ321" s="70"/>
      <c r="BR321" s="70"/>
      <c r="BS321" s="70"/>
      <c r="BT321" s="70"/>
      <c r="BU321" s="70"/>
      <c r="BV321" s="70"/>
      <c r="BW321" s="70"/>
      <c r="BX321" s="70"/>
      <c r="BY321" s="70"/>
      <c r="BZ321" s="70"/>
      <c r="CA321" s="70"/>
      <c r="CB321" s="70"/>
      <c r="CC321" s="70"/>
      <c r="CD321" s="70"/>
      <c r="CE321" s="70"/>
      <c r="CF321" s="70"/>
      <c r="CG321" s="70"/>
      <c r="CH321" s="70"/>
    </row>
    <row r="322" spans="3:86" x14ac:dyDescent="0.85">
      <c r="C322" s="53"/>
      <c r="D322" s="70"/>
      <c r="E322" s="70"/>
      <c r="F322" s="139"/>
      <c r="G322" s="139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  <c r="BH322" s="70"/>
      <c r="BI322" s="70"/>
      <c r="BJ322" s="70"/>
      <c r="BK322" s="70"/>
      <c r="BL322" s="70"/>
      <c r="BM322" s="70"/>
      <c r="BN322" s="70"/>
      <c r="BO322" s="70"/>
      <c r="BP322" s="70"/>
      <c r="BQ322" s="70"/>
      <c r="BR322" s="70"/>
      <c r="BS322" s="70"/>
      <c r="BT322" s="70"/>
      <c r="BU322" s="70"/>
      <c r="BV322" s="70"/>
      <c r="BW322" s="70"/>
      <c r="BX322" s="70"/>
      <c r="BY322" s="70"/>
      <c r="BZ322" s="70"/>
      <c r="CA322" s="70"/>
      <c r="CB322" s="70"/>
      <c r="CC322" s="70"/>
      <c r="CD322" s="70"/>
      <c r="CE322" s="70"/>
      <c r="CF322" s="70"/>
      <c r="CG322" s="70"/>
      <c r="CH322" s="70"/>
    </row>
    <row r="323" spans="3:86" x14ac:dyDescent="0.85">
      <c r="C323" s="53"/>
      <c r="D323" s="70"/>
      <c r="E323" s="70"/>
      <c r="F323" s="139"/>
      <c r="G323" s="139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  <c r="BH323" s="70"/>
      <c r="BI323" s="70"/>
      <c r="BJ323" s="70"/>
      <c r="BK323" s="70"/>
      <c r="BL323" s="70"/>
      <c r="BM323" s="70"/>
      <c r="BN323" s="70"/>
      <c r="BO323" s="70"/>
      <c r="BP323" s="70"/>
      <c r="BQ323" s="70"/>
      <c r="BR323" s="70"/>
      <c r="BS323" s="70"/>
      <c r="BT323" s="70"/>
      <c r="BU323" s="70"/>
      <c r="BV323" s="70"/>
      <c r="BW323" s="70"/>
      <c r="BX323" s="70"/>
      <c r="BY323" s="70"/>
      <c r="BZ323" s="70"/>
      <c r="CA323" s="70"/>
      <c r="CB323" s="70"/>
      <c r="CC323" s="70"/>
      <c r="CD323" s="70"/>
      <c r="CE323" s="70"/>
      <c r="CF323" s="70"/>
      <c r="CG323" s="70"/>
      <c r="CH323" s="70"/>
    </row>
    <row r="324" spans="3:86" x14ac:dyDescent="0.85">
      <c r="C324" s="53"/>
      <c r="D324" s="70"/>
      <c r="E324" s="70"/>
      <c r="F324" s="139"/>
      <c r="G324" s="139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70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  <c r="BH324" s="70"/>
      <c r="BI324" s="70"/>
      <c r="BJ324" s="70"/>
      <c r="BK324" s="70"/>
      <c r="BL324" s="70"/>
      <c r="BM324" s="70"/>
      <c r="BN324" s="70"/>
      <c r="BO324" s="70"/>
      <c r="BP324" s="70"/>
      <c r="BQ324" s="70"/>
      <c r="BR324" s="70"/>
      <c r="BS324" s="70"/>
      <c r="BT324" s="70"/>
      <c r="BU324" s="70"/>
      <c r="BV324" s="70"/>
      <c r="BW324" s="70"/>
      <c r="BX324" s="70"/>
      <c r="BY324" s="70"/>
      <c r="BZ324" s="70"/>
      <c r="CA324" s="70"/>
      <c r="CB324" s="70"/>
      <c r="CC324" s="70"/>
      <c r="CD324" s="70"/>
      <c r="CE324" s="70"/>
      <c r="CF324" s="70"/>
      <c r="CG324" s="70"/>
      <c r="CH324" s="70"/>
    </row>
    <row r="325" spans="3:86" x14ac:dyDescent="0.85">
      <c r="C325" s="53"/>
      <c r="D325" s="70"/>
      <c r="E325" s="70"/>
      <c r="F325" s="139"/>
      <c r="G325" s="139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70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  <c r="BH325" s="70"/>
      <c r="BI325" s="70"/>
      <c r="BJ325" s="70"/>
      <c r="BK325" s="70"/>
      <c r="BL325" s="70"/>
      <c r="BM325" s="70"/>
      <c r="BN325" s="70"/>
      <c r="BO325" s="70"/>
      <c r="BP325" s="70"/>
      <c r="BQ325" s="70"/>
      <c r="BR325" s="70"/>
      <c r="BS325" s="70"/>
      <c r="BT325" s="70"/>
      <c r="BU325" s="70"/>
      <c r="BV325" s="70"/>
      <c r="BW325" s="70"/>
      <c r="BX325" s="70"/>
      <c r="BY325" s="70"/>
      <c r="BZ325" s="70"/>
      <c r="CA325" s="70"/>
      <c r="CB325" s="70"/>
      <c r="CC325" s="70"/>
      <c r="CD325" s="70"/>
      <c r="CE325" s="70"/>
      <c r="CF325" s="70"/>
      <c r="CG325" s="70"/>
      <c r="CH325" s="70"/>
    </row>
    <row r="326" spans="3:86" x14ac:dyDescent="0.85">
      <c r="C326" s="53"/>
      <c r="D326" s="70"/>
      <c r="E326" s="70"/>
      <c r="F326" s="139"/>
      <c r="G326" s="139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70"/>
      <c r="AS326" s="70"/>
      <c r="AT326" s="70"/>
      <c r="AU326" s="70"/>
      <c r="AV326" s="70"/>
      <c r="AW326" s="70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  <c r="BH326" s="70"/>
      <c r="BI326" s="70"/>
      <c r="BJ326" s="70"/>
      <c r="BK326" s="70"/>
      <c r="BL326" s="70"/>
      <c r="BM326" s="70"/>
      <c r="BN326" s="70"/>
      <c r="BO326" s="70"/>
      <c r="BP326" s="70"/>
      <c r="BQ326" s="70"/>
      <c r="BR326" s="70"/>
      <c r="BS326" s="70"/>
      <c r="BT326" s="70"/>
      <c r="BU326" s="70"/>
      <c r="BV326" s="70"/>
      <c r="BW326" s="70"/>
      <c r="BX326" s="70"/>
      <c r="BY326" s="70"/>
      <c r="BZ326" s="70"/>
      <c r="CA326" s="70"/>
      <c r="CB326" s="70"/>
      <c r="CC326" s="70"/>
      <c r="CD326" s="70"/>
      <c r="CE326" s="70"/>
      <c r="CF326" s="70"/>
      <c r="CG326" s="70"/>
      <c r="CH326" s="70"/>
    </row>
    <row r="327" spans="3:86" x14ac:dyDescent="0.85">
      <c r="C327" s="53"/>
      <c r="D327" s="70"/>
      <c r="E327" s="70"/>
      <c r="F327" s="139"/>
      <c r="G327" s="139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  <c r="BH327" s="70"/>
      <c r="BI327" s="70"/>
      <c r="BJ327" s="70"/>
      <c r="BK327" s="70"/>
      <c r="BL327" s="70"/>
      <c r="BM327" s="70"/>
      <c r="BN327" s="70"/>
      <c r="BO327" s="70"/>
      <c r="BP327" s="70"/>
      <c r="BQ327" s="70"/>
      <c r="BR327" s="70"/>
      <c r="BS327" s="70"/>
      <c r="BT327" s="70"/>
      <c r="BU327" s="70"/>
      <c r="BV327" s="70"/>
      <c r="BW327" s="70"/>
      <c r="BX327" s="70"/>
      <c r="BY327" s="70"/>
      <c r="BZ327" s="70"/>
      <c r="CA327" s="70"/>
      <c r="CB327" s="70"/>
      <c r="CC327" s="70"/>
      <c r="CD327" s="70"/>
      <c r="CE327" s="70"/>
      <c r="CF327" s="70"/>
      <c r="CG327" s="70"/>
      <c r="CH327" s="70"/>
    </row>
    <row r="328" spans="3:86" x14ac:dyDescent="0.85">
      <c r="C328" s="53"/>
      <c r="D328" s="70"/>
      <c r="E328" s="70"/>
      <c r="F328" s="139"/>
      <c r="G328" s="139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  <c r="BH328" s="70"/>
      <c r="BI328" s="70"/>
      <c r="BJ328" s="70"/>
      <c r="BK328" s="70"/>
      <c r="BL328" s="70"/>
      <c r="BM328" s="70"/>
      <c r="BN328" s="70"/>
      <c r="BO328" s="70"/>
      <c r="BP328" s="70"/>
      <c r="BQ328" s="70"/>
      <c r="BR328" s="70"/>
      <c r="BS328" s="70"/>
      <c r="BT328" s="70"/>
      <c r="BU328" s="70"/>
      <c r="BV328" s="70"/>
      <c r="BW328" s="70"/>
      <c r="BX328" s="70"/>
      <c r="BY328" s="70"/>
      <c r="BZ328" s="70"/>
      <c r="CA328" s="70"/>
      <c r="CB328" s="70"/>
      <c r="CC328" s="70"/>
      <c r="CD328" s="70"/>
      <c r="CE328" s="70"/>
      <c r="CF328" s="70"/>
      <c r="CG328" s="70"/>
      <c r="CH328" s="70"/>
    </row>
    <row r="329" spans="3:86" x14ac:dyDescent="0.85">
      <c r="C329" s="53"/>
      <c r="D329" s="70"/>
      <c r="E329" s="70"/>
      <c r="F329" s="139"/>
      <c r="G329" s="139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  <c r="AT329" s="70"/>
      <c r="AU329" s="70"/>
      <c r="AV329" s="70"/>
      <c r="AW329" s="70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  <c r="BH329" s="70"/>
      <c r="BI329" s="70"/>
      <c r="BJ329" s="70"/>
      <c r="BK329" s="70"/>
      <c r="BL329" s="70"/>
      <c r="BM329" s="70"/>
      <c r="BN329" s="70"/>
      <c r="BO329" s="70"/>
      <c r="BP329" s="70"/>
      <c r="BQ329" s="70"/>
      <c r="BR329" s="70"/>
      <c r="BS329" s="70"/>
      <c r="BT329" s="70"/>
      <c r="BU329" s="70"/>
      <c r="BV329" s="70"/>
      <c r="BW329" s="70"/>
      <c r="BX329" s="70"/>
      <c r="BY329" s="70"/>
      <c r="BZ329" s="70"/>
      <c r="CA329" s="70"/>
      <c r="CB329" s="70"/>
      <c r="CC329" s="70"/>
      <c r="CD329" s="70"/>
      <c r="CE329" s="70"/>
      <c r="CF329" s="70"/>
      <c r="CG329" s="70"/>
      <c r="CH329" s="70"/>
    </row>
    <row r="330" spans="3:86" x14ac:dyDescent="0.85">
      <c r="C330" s="53"/>
      <c r="D330" s="70"/>
      <c r="E330" s="70"/>
      <c r="F330" s="139"/>
      <c r="G330" s="139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  <c r="AT330" s="70"/>
      <c r="AU330" s="70"/>
      <c r="AV330" s="70"/>
      <c r="AW330" s="70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  <c r="BH330" s="70"/>
      <c r="BI330" s="70"/>
      <c r="BJ330" s="70"/>
      <c r="BK330" s="70"/>
      <c r="BL330" s="70"/>
      <c r="BM330" s="70"/>
      <c r="BN330" s="70"/>
      <c r="BO330" s="70"/>
      <c r="BP330" s="70"/>
      <c r="BQ330" s="70"/>
      <c r="BR330" s="70"/>
      <c r="BS330" s="70"/>
      <c r="BT330" s="70"/>
      <c r="BU330" s="70"/>
      <c r="BV330" s="70"/>
      <c r="BW330" s="70"/>
      <c r="BX330" s="70"/>
      <c r="BY330" s="70"/>
      <c r="BZ330" s="70"/>
      <c r="CA330" s="70"/>
      <c r="CB330" s="70"/>
      <c r="CC330" s="70"/>
      <c r="CD330" s="70"/>
      <c r="CE330" s="70"/>
      <c r="CF330" s="70"/>
      <c r="CG330" s="70"/>
      <c r="CH330" s="70"/>
    </row>
    <row r="331" spans="3:86" x14ac:dyDescent="0.85">
      <c r="C331" s="53"/>
      <c r="D331" s="70"/>
      <c r="E331" s="70"/>
      <c r="F331" s="139"/>
      <c r="G331" s="139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70"/>
    </row>
    <row r="332" spans="3:86" x14ac:dyDescent="0.85">
      <c r="C332" s="53"/>
      <c r="D332" s="70"/>
      <c r="E332" s="70"/>
      <c r="F332" s="139"/>
      <c r="G332" s="139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0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  <c r="BH332" s="70"/>
      <c r="BI332" s="70"/>
      <c r="BJ332" s="70"/>
      <c r="BK332" s="70"/>
      <c r="BL332" s="70"/>
      <c r="BM332" s="70"/>
      <c r="BN332" s="70"/>
      <c r="BO332" s="70"/>
      <c r="BP332" s="70"/>
      <c r="BQ332" s="70"/>
      <c r="BR332" s="70"/>
      <c r="BS332" s="70"/>
      <c r="BT332" s="70"/>
      <c r="BU332" s="70"/>
      <c r="BV332" s="70"/>
      <c r="BW332" s="70"/>
      <c r="BX332" s="70"/>
      <c r="BY332" s="70"/>
      <c r="BZ332" s="70"/>
      <c r="CA332" s="70"/>
      <c r="CB332" s="70"/>
      <c r="CC332" s="70"/>
      <c r="CD332" s="70"/>
      <c r="CE332" s="70"/>
      <c r="CF332" s="70"/>
      <c r="CG332" s="70"/>
      <c r="CH332" s="70"/>
    </row>
    <row r="333" spans="3:86" x14ac:dyDescent="0.85">
      <c r="C333" s="53"/>
      <c r="D333" s="70"/>
      <c r="E333" s="70"/>
      <c r="F333" s="139"/>
      <c r="G333" s="139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  <c r="AT333" s="70"/>
      <c r="AU333" s="70"/>
      <c r="AV333" s="70"/>
      <c r="AW333" s="70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  <c r="BH333" s="70"/>
      <c r="BI333" s="70"/>
      <c r="BJ333" s="70"/>
      <c r="BK333" s="70"/>
      <c r="BL333" s="70"/>
      <c r="BM333" s="70"/>
      <c r="BN333" s="70"/>
      <c r="BO333" s="70"/>
      <c r="BP333" s="70"/>
      <c r="BQ333" s="70"/>
      <c r="BR333" s="70"/>
      <c r="BS333" s="70"/>
      <c r="BT333" s="70"/>
      <c r="BU333" s="70"/>
      <c r="BV333" s="70"/>
      <c r="BW333" s="70"/>
      <c r="BX333" s="70"/>
      <c r="BY333" s="70"/>
      <c r="BZ333" s="70"/>
      <c r="CA333" s="70"/>
      <c r="CB333" s="70"/>
      <c r="CC333" s="70"/>
      <c r="CD333" s="70"/>
      <c r="CE333" s="70"/>
      <c r="CF333" s="70"/>
      <c r="CG333" s="70"/>
      <c r="CH333" s="70"/>
    </row>
    <row r="334" spans="3:86" x14ac:dyDescent="0.85">
      <c r="C334" s="53"/>
      <c r="D334" s="70"/>
      <c r="E334" s="70"/>
      <c r="F334" s="139"/>
      <c r="G334" s="139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70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  <c r="BH334" s="70"/>
      <c r="BI334" s="70"/>
      <c r="BJ334" s="70"/>
      <c r="BK334" s="70"/>
      <c r="BL334" s="70"/>
      <c r="BM334" s="70"/>
      <c r="BN334" s="70"/>
      <c r="BO334" s="70"/>
      <c r="BP334" s="70"/>
      <c r="BQ334" s="70"/>
      <c r="BR334" s="70"/>
      <c r="BS334" s="70"/>
      <c r="BT334" s="70"/>
      <c r="BU334" s="70"/>
      <c r="BV334" s="70"/>
      <c r="BW334" s="70"/>
      <c r="BX334" s="70"/>
      <c r="BY334" s="70"/>
      <c r="BZ334" s="70"/>
      <c r="CA334" s="70"/>
      <c r="CB334" s="70"/>
      <c r="CC334" s="70"/>
      <c r="CD334" s="70"/>
      <c r="CE334" s="70"/>
      <c r="CF334" s="70"/>
      <c r="CG334" s="70"/>
      <c r="CH334" s="70"/>
    </row>
    <row r="335" spans="3:86" x14ac:dyDescent="0.85">
      <c r="C335" s="53"/>
      <c r="D335" s="70"/>
      <c r="E335" s="70"/>
      <c r="F335" s="139"/>
      <c r="G335" s="139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70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  <c r="BH335" s="70"/>
      <c r="BI335" s="70"/>
      <c r="BJ335" s="70"/>
      <c r="BK335" s="70"/>
      <c r="BL335" s="70"/>
      <c r="BM335" s="70"/>
      <c r="BN335" s="70"/>
      <c r="BO335" s="70"/>
      <c r="BP335" s="70"/>
      <c r="BQ335" s="70"/>
      <c r="BR335" s="70"/>
      <c r="BS335" s="70"/>
      <c r="BT335" s="70"/>
      <c r="BU335" s="70"/>
      <c r="BV335" s="70"/>
      <c r="BW335" s="70"/>
      <c r="BX335" s="70"/>
      <c r="BY335" s="70"/>
      <c r="BZ335" s="70"/>
      <c r="CA335" s="70"/>
      <c r="CB335" s="70"/>
      <c r="CC335" s="70"/>
      <c r="CD335" s="70"/>
      <c r="CE335" s="70"/>
      <c r="CF335" s="70"/>
      <c r="CG335" s="70"/>
      <c r="CH335" s="70"/>
    </row>
    <row r="336" spans="3:86" x14ac:dyDescent="0.85">
      <c r="C336" s="53"/>
      <c r="D336" s="70"/>
      <c r="E336" s="70"/>
      <c r="F336" s="139"/>
      <c r="G336" s="139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  <c r="AT336" s="70"/>
      <c r="AU336" s="70"/>
      <c r="AV336" s="70"/>
      <c r="AW336" s="70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  <c r="BH336" s="70"/>
      <c r="BI336" s="70"/>
      <c r="BJ336" s="70"/>
      <c r="BK336" s="70"/>
      <c r="BL336" s="70"/>
      <c r="BM336" s="70"/>
      <c r="BN336" s="70"/>
      <c r="BO336" s="70"/>
      <c r="BP336" s="70"/>
      <c r="BQ336" s="70"/>
      <c r="BR336" s="70"/>
      <c r="BS336" s="70"/>
      <c r="BT336" s="70"/>
      <c r="BU336" s="70"/>
      <c r="BV336" s="70"/>
      <c r="BW336" s="70"/>
      <c r="BX336" s="70"/>
      <c r="BY336" s="70"/>
      <c r="BZ336" s="70"/>
      <c r="CA336" s="70"/>
      <c r="CB336" s="70"/>
      <c r="CC336" s="70"/>
      <c r="CD336" s="70"/>
      <c r="CE336" s="70"/>
      <c r="CF336" s="70"/>
      <c r="CG336" s="70"/>
      <c r="CH336" s="70"/>
    </row>
    <row r="337" spans="3:86" x14ac:dyDescent="0.85">
      <c r="C337" s="53"/>
      <c r="D337" s="70"/>
      <c r="E337" s="70"/>
      <c r="F337" s="139"/>
      <c r="G337" s="139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70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  <c r="BH337" s="70"/>
      <c r="BI337" s="70"/>
      <c r="BJ337" s="70"/>
      <c r="BK337" s="70"/>
      <c r="BL337" s="70"/>
      <c r="BM337" s="70"/>
      <c r="BN337" s="70"/>
      <c r="BO337" s="70"/>
      <c r="BP337" s="70"/>
      <c r="BQ337" s="70"/>
      <c r="BR337" s="70"/>
      <c r="BS337" s="70"/>
      <c r="BT337" s="70"/>
      <c r="BU337" s="70"/>
      <c r="BV337" s="70"/>
      <c r="BW337" s="70"/>
      <c r="BX337" s="70"/>
      <c r="BY337" s="70"/>
      <c r="BZ337" s="70"/>
      <c r="CA337" s="70"/>
      <c r="CB337" s="70"/>
      <c r="CC337" s="70"/>
      <c r="CD337" s="70"/>
      <c r="CE337" s="70"/>
      <c r="CF337" s="70"/>
      <c r="CG337" s="70"/>
      <c r="CH337" s="70"/>
    </row>
    <row r="338" spans="3:86" x14ac:dyDescent="0.85">
      <c r="C338" s="53"/>
      <c r="D338" s="70"/>
      <c r="E338" s="70"/>
      <c r="F338" s="139"/>
      <c r="G338" s="139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70"/>
      <c r="AS338" s="70"/>
      <c r="AT338" s="70"/>
      <c r="AU338" s="70"/>
      <c r="AV338" s="70"/>
      <c r="AW338" s="70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  <c r="BH338" s="70"/>
      <c r="BI338" s="70"/>
      <c r="BJ338" s="70"/>
      <c r="BK338" s="70"/>
      <c r="BL338" s="70"/>
      <c r="BM338" s="70"/>
      <c r="BN338" s="70"/>
      <c r="BO338" s="70"/>
      <c r="BP338" s="70"/>
      <c r="BQ338" s="70"/>
      <c r="BR338" s="70"/>
      <c r="BS338" s="70"/>
      <c r="BT338" s="70"/>
      <c r="BU338" s="70"/>
      <c r="BV338" s="70"/>
      <c r="BW338" s="70"/>
      <c r="BX338" s="70"/>
      <c r="BY338" s="70"/>
      <c r="BZ338" s="70"/>
      <c r="CA338" s="70"/>
      <c r="CB338" s="70"/>
      <c r="CC338" s="70"/>
      <c r="CD338" s="70"/>
      <c r="CE338" s="70"/>
      <c r="CF338" s="70"/>
      <c r="CG338" s="70"/>
      <c r="CH338" s="70"/>
    </row>
    <row r="339" spans="3:86" x14ac:dyDescent="0.85">
      <c r="C339" s="53"/>
      <c r="D339" s="70"/>
      <c r="E339" s="70"/>
      <c r="F339" s="139"/>
      <c r="G339" s="139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70"/>
      <c r="AS339" s="70"/>
      <c r="AT339" s="70"/>
      <c r="AU339" s="70"/>
      <c r="AV339" s="70"/>
      <c r="AW339" s="70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  <c r="BH339" s="70"/>
      <c r="BI339" s="70"/>
      <c r="BJ339" s="70"/>
      <c r="BK339" s="70"/>
      <c r="BL339" s="70"/>
      <c r="BM339" s="70"/>
      <c r="BN339" s="70"/>
      <c r="BO339" s="70"/>
      <c r="BP339" s="70"/>
      <c r="BQ339" s="70"/>
      <c r="BR339" s="70"/>
      <c r="BS339" s="70"/>
      <c r="BT339" s="70"/>
      <c r="BU339" s="70"/>
      <c r="BV339" s="70"/>
      <c r="BW339" s="70"/>
      <c r="BX339" s="70"/>
      <c r="BY339" s="70"/>
      <c r="BZ339" s="70"/>
      <c r="CA339" s="70"/>
      <c r="CB339" s="70"/>
      <c r="CC339" s="70"/>
      <c r="CD339" s="70"/>
      <c r="CE339" s="70"/>
      <c r="CF339" s="70"/>
      <c r="CG339" s="70"/>
      <c r="CH339" s="70"/>
    </row>
    <row r="340" spans="3:86" x14ac:dyDescent="0.85">
      <c r="C340" s="53"/>
      <c r="D340" s="70"/>
      <c r="E340" s="70"/>
      <c r="F340" s="139"/>
      <c r="G340" s="139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  <c r="AJ340" s="70"/>
      <c r="AK340" s="70"/>
      <c r="AL340" s="70"/>
      <c r="AM340" s="70"/>
      <c r="AN340" s="70"/>
      <c r="AO340" s="70"/>
      <c r="AP340" s="70"/>
      <c r="AQ340" s="70"/>
      <c r="AR340" s="70"/>
      <c r="AS340" s="70"/>
      <c r="AT340" s="70"/>
      <c r="AU340" s="70"/>
      <c r="AV340" s="70"/>
      <c r="AW340" s="70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  <c r="BH340" s="70"/>
      <c r="BI340" s="70"/>
      <c r="BJ340" s="70"/>
      <c r="BK340" s="70"/>
      <c r="BL340" s="70"/>
      <c r="BM340" s="70"/>
      <c r="BN340" s="70"/>
      <c r="BO340" s="70"/>
      <c r="BP340" s="70"/>
      <c r="BQ340" s="70"/>
      <c r="BR340" s="70"/>
      <c r="BS340" s="70"/>
      <c r="BT340" s="70"/>
      <c r="BU340" s="70"/>
      <c r="BV340" s="70"/>
      <c r="BW340" s="70"/>
      <c r="BX340" s="70"/>
      <c r="BY340" s="70"/>
      <c r="BZ340" s="70"/>
      <c r="CA340" s="70"/>
      <c r="CB340" s="70"/>
      <c r="CC340" s="70"/>
      <c r="CD340" s="70"/>
      <c r="CE340" s="70"/>
      <c r="CF340" s="70"/>
      <c r="CG340" s="70"/>
      <c r="CH340" s="70"/>
    </row>
    <row r="341" spans="3:86" x14ac:dyDescent="0.85">
      <c r="C341" s="53"/>
      <c r="D341" s="70"/>
      <c r="E341" s="70"/>
      <c r="F341" s="139"/>
      <c r="G341" s="139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  <c r="AJ341" s="70"/>
      <c r="AK341" s="70"/>
      <c r="AL341" s="70"/>
      <c r="AM341" s="70"/>
      <c r="AN341" s="70"/>
      <c r="AO341" s="70"/>
      <c r="AP341" s="70"/>
      <c r="AQ341" s="70"/>
      <c r="AR341" s="70"/>
      <c r="AS341" s="70"/>
      <c r="AT341" s="70"/>
      <c r="AU341" s="70"/>
      <c r="AV341" s="70"/>
      <c r="AW341" s="70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  <c r="BH341" s="70"/>
      <c r="BI341" s="70"/>
      <c r="BJ341" s="70"/>
      <c r="BK341" s="70"/>
      <c r="BL341" s="70"/>
      <c r="BM341" s="70"/>
      <c r="BN341" s="70"/>
      <c r="BO341" s="70"/>
      <c r="BP341" s="70"/>
      <c r="BQ341" s="70"/>
      <c r="BR341" s="70"/>
      <c r="BS341" s="70"/>
      <c r="BT341" s="70"/>
      <c r="BU341" s="70"/>
      <c r="BV341" s="70"/>
      <c r="BW341" s="70"/>
      <c r="BX341" s="70"/>
      <c r="BY341" s="70"/>
      <c r="BZ341" s="70"/>
      <c r="CA341" s="70"/>
      <c r="CB341" s="70"/>
      <c r="CC341" s="70"/>
      <c r="CD341" s="70"/>
      <c r="CE341" s="70"/>
      <c r="CF341" s="70"/>
      <c r="CG341" s="70"/>
      <c r="CH341" s="70"/>
    </row>
    <row r="342" spans="3:86" x14ac:dyDescent="0.85">
      <c r="C342" s="53"/>
      <c r="D342" s="70"/>
      <c r="E342" s="70"/>
      <c r="F342" s="139"/>
      <c r="G342" s="139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70"/>
      <c r="AS342" s="70"/>
      <c r="AT342" s="70"/>
      <c r="AU342" s="70"/>
      <c r="AV342" s="70"/>
      <c r="AW342" s="70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  <c r="BH342" s="70"/>
      <c r="BI342" s="70"/>
      <c r="BJ342" s="70"/>
      <c r="BK342" s="70"/>
      <c r="BL342" s="70"/>
      <c r="BM342" s="70"/>
      <c r="BN342" s="70"/>
      <c r="BO342" s="70"/>
      <c r="BP342" s="70"/>
      <c r="BQ342" s="70"/>
      <c r="BR342" s="70"/>
      <c r="BS342" s="70"/>
      <c r="BT342" s="70"/>
      <c r="BU342" s="70"/>
      <c r="BV342" s="70"/>
      <c r="BW342" s="70"/>
      <c r="BX342" s="70"/>
      <c r="BY342" s="70"/>
      <c r="BZ342" s="70"/>
      <c r="CA342" s="70"/>
      <c r="CB342" s="70"/>
      <c r="CC342" s="70"/>
      <c r="CD342" s="70"/>
      <c r="CE342" s="70"/>
      <c r="CF342" s="70"/>
      <c r="CG342" s="70"/>
      <c r="CH342" s="70"/>
    </row>
    <row r="343" spans="3:86" x14ac:dyDescent="0.85">
      <c r="C343" s="53"/>
      <c r="D343" s="70"/>
      <c r="E343" s="70"/>
      <c r="F343" s="139"/>
      <c r="G343" s="139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  <c r="AT343" s="70"/>
      <c r="AU343" s="70"/>
      <c r="AV343" s="70"/>
      <c r="AW343" s="70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  <c r="BH343" s="70"/>
      <c r="BI343" s="70"/>
      <c r="BJ343" s="70"/>
      <c r="BK343" s="70"/>
      <c r="BL343" s="70"/>
      <c r="BM343" s="70"/>
      <c r="BN343" s="70"/>
      <c r="BO343" s="70"/>
      <c r="BP343" s="70"/>
      <c r="BQ343" s="70"/>
      <c r="BR343" s="70"/>
      <c r="BS343" s="70"/>
      <c r="BT343" s="70"/>
      <c r="BU343" s="70"/>
      <c r="BV343" s="70"/>
      <c r="BW343" s="70"/>
      <c r="BX343" s="70"/>
      <c r="BY343" s="70"/>
      <c r="BZ343" s="70"/>
      <c r="CA343" s="70"/>
      <c r="CB343" s="70"/>
      <c r="CC343" s="70"/>
      <c r="CD343" s="70"/>
      <c r="CE343" s="70"/>
      <c r="CF343" s="70"/>
      <c r="CG343" s="70"/>
      <c r="CH343" s="70"/>
    </row>
    <row r="344" spans="3:86" x14ac:dyDescent="0.85">
      <c r="C344" s="53"/>
      <c r="D344" s="70"/>
      <c r="E344" s="70"/>
      <c r="F344" s="139"/>
      <c r="G344" s="139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70"/>
      <c r="AS344" s="70"/>
      <c r="AT344" s="70"/>
      <c r="AU344" s="70"/>
      <c r="AV344" s="70"/>
      <c r="AW344" s="70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  <c r="BH344" s="70"/>
      <c r="BI344" s="70"/>
      <c r="BJ344" s="70"/>
      <c r="BK344" s="70"/>
      <c r="BL344" s="70"/>
      <c r="BM344" s="70"/>
      <c r="BN344" s="70"/>
      <c r="BO344" s="70"/>
      <c r="BP344" s="70"/>
      <c r="BQ344" s="70"/>
      <c r="BR344" s="70"/>
      <c r="BS344" s="70"/>
      <c r="BT344" s="70"/>
      <c r="BU344" s="70"/>
      <c r="BV344" s="70"/>
      <c r="BW344" s="70"/>
      <c r="BX344" s="70"/>
      <c r="BY344" s="70"/>
      <c r="BZ344" s="70"/>
      <c r="CA344" s="70"/>
      <c r="CB344" s="70"/>
      <c r="CC344" s="70"/>
      <c r="CD344" s="70"/>
      <c r="CE344" s="70"/>
      <c r="CF344" s="70"/>
      <c r="CG344" s="70"/>
      <c r="CH344" s="70"/>
    </row>
    <row r="345" spans="3:86" x14ac:dyDescent="0.85">
      <c r="C345" s="53"/>
      <c r="D345" s="70"/>
      <c r="E345" s="70"/>
      <c r="F345" s="139"/>
      <c r="G345" s="139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70"/>
      <c r="AS345" s="70"/>
      <c r="AT345" s="70"/>
      <c r="AU345" s="70"/>
      <c r="AV345" s="70"/>
      <c r="AW345" s="70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  <c r="BH345" s="70"/>
      <c r="BI345" s="70"/>
      <c r="BJ345" s="70"/>
      <c r="BK345" s="70"/>
      <c r="BL345" s="70"/>
      <c r="BM345" s="70"/>
      <c r="BN345" s="70"/>
      <c r="BO345" s="70"/>
      <c r="BP345" s="70"/>
      <c r="BQ345" s="70"/>
      <c r="BR345" s="70"/>
      <c r="BS345" s="70"/>
      <c r="BT345" s="70"/>
      <c r="BU345" s="70"/>
      <c r="BV345" s="70"/>
      <c r="BW345" s="70"/>
      <c r="BX345" s="70"/>
      <c r="BY345" s="70"/>
      <c r="BZ345" s="70"/>
      <c r="CA345" s="70"/>
      <c r="CB345" s="70"/>
      <c r="CC345" s="70"/>
      <c r="CD345" s="70"/>
      <c r="CE345" s="70"/>
      <c r="CF345" s="70"/>
      <c r="CG345" s="70"/>
      <c r="CH345" s="70"/>
    </row>
    <row r="346" spans="3:86" x14ac:dyDescent="0.85">
      <c r="C346" s="53"/>
      <c r="D346" s="70"/>
      <c r="E346" s="70"/>
      <c r="F346" s="139"/>
      <c r="G346" s="139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  <c r="AT346" s="70"/>
      <c r="AU346" s="70"/>
      <c r="AV346" s="70"/>
      <c r="AW346" s="70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  <c r="BH346" s="70"/>
      <c r="BI346" s="70"/>
      <c r="BJ346" s="70"/>
      <c r="BK346" s="70"/>
      <c r="BL346" s="70"/>
      <c r="BM346" s="70"/>
      <c r="BN346" s="70"/>
      <c r="BO346" s="70"/>
      <c r="BP346" s="70"/>
      <c r="BQ346" s="70"/>
      <c r="BR346" s="70"/>
      <c r="BS346" s="70"/>
      <c r="BT346" s="70"/>
      <c r="BU346" s="70"/>
      <c r="BV346" s="70"/>
      <c r="BW346" s="70"/>
      <c r="BX346" s="70"/>
      <c r="BY346" s="70"/>
      <c r="BZ346" s="70"/>
      <c r="CA346" s="70"/>
      <c r="CB346" s="70"/>
      <c r="CC346" s="70"/>
      <c r="CD346" s="70"/>
      <c r="CE346" s="70"/>
      <c r="CF346" s="70"/>
      <c r="CG346" s="70"/>
      <c r="CH346" s="70"/>
    </row>
    <row r="347" spans="3:86" x14ac:dyDescent="0.85">
      <c r="C347" s="53"/>
      <c r="D347" s="70"/>
      <c r="E347" s="70"/>
      <c r="F347" s="139"/>
      <c r="G347" s="139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70"/>
      <c r="AS347" s="70"/>
      <c r="AT347" s="70"/>
      <c r="AU347" s="70"/>
      <c r="AV347" s="70"/>
      <c r="AW347" s="70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  <c r="BH347" s="70"/>
      <c r="BI347" s="70"/>
      <c r="BJ347" s="70"/>
      <c r="BK347" s="70"/>
      <c r="BL347" s="70"/>
      <c r="BM347" s="70"/>
      <c r="BN347" s="70"/>
      <c r="BO347" s="70"/>
      <c r="BP347" s="70"/>
      <c r="BQ347" s="70"/>
      <c r="BR347" s="70"/>
      <c r="BS347" s="70"/>
      <c r="BT347" s="70"/>
      <c r="BU347" s="70"/>
      <c r="BV347" s="70"/>
      <c r="BW347" s="70"/>
      <c r="BX347" s="70"/>
      <c r="BY347" s="70"/>
      <c r="BZ347" s="70"/>
      <c r="CA347" s="70"/>
      <c r="CB347" s="70"/>
      <c r="CC347" s="70"/>
      <c r="CD347" s="70"/>
      <c r="CE347" s="70"/>
      <c r="CF347" s="70"/>
      <c r="CG347" s="70"/>
      <c r="CH347" s="70"/>
    </row>
    <row r="348" spans="3:86" x14ac:dyDescent="0.85">
      <c r="C348" s="53"/>
      <c r="D348" s="70"/>
      <c r="E348" s="70"/>
      <c r="F348" s="139"/>
      <c r="G348" s="139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  <c r="AN348" s="70"/>
      <c r="AO348" s="70"/>
      <c r="AP348" s="70"/>
      <c r="AQ348" s="70"/>
      <c r="AR348" s="70"/>
      <c r="AS348" s="70"/>
      <c r="AT348" s="70"/>
      <c r="AU348" s="70"/>
      <c r="AV348" s="70"/>
      <c r="AW348" s="70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  <c r="BH348" s="70"/>
      <c r="BI348" s="70"/>
      <c r="BJ348" s="70"/>
      <c r="BK348" s="70"/>
      <c r="BL348" s="70"/>
      <c r="BM348" s="70"/>
      <c r="BN348" s="70"/>
      <c r="BO348" s="70"/>
      <c r="BP348" s="70"/>
      <c r="BQ348" s="70"/>
      <c r="BR348" s="70"/>
      <c r="BS348" s="70"/>
      <c r="BT348" s="70"/>
      <c r="BU348" s="70"/>
      <c r="BV348" s="70"/>
      <c r="BW348" s="70"/>
      <c r="BX348" s="70"/>
      <c r="BY348" s="70"/>
      <c r="BZ348" s="70"/>
      <c r="CA348" s="70"/>
      <c r="CB348" s="70"/>
      <c r="CC348" s="70"/>
      <c r="CD348" s="70"/>
      <c r="CE348" s="70"/>
      <c r="CF348" s="70"/>
      <c r="CG348" s="70"/>
      <c r="CH348" s="70"/>
    </row>
    <row r="349" spans="3:86" x14ac:dyDescent="0.85">
      <c r="C349" s="53"/>
      <c r="D349" s="70"/>
      <c r="E349" s="70"/>
      <c r="F349" s="139"/>
      <c r="G349" s="139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  <c r="AT349" s="70"/>
      <c r="AU349" s="70"/>
      <c r="AV349" s="70"/>
      <c r="AW349" s="70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  <c r="BH349" s="70"/>
      <c r="BI349" s="70"/>
      <c r="BJ349" s="70"/>
      <c r="BK349" s="70"/>
      <c r="BL349" s="70"/>
      <c r="BM349" s="70"/>
      <c r="BN349" s="70"/>
      <c r="BO349" s="70"/>
      <c r="BP349" s="70"/>
      <c r="BQ349" s="70"/>
      <c r="BR349" s="70"/>
      <c r="BS349" s="70"/>
      <c r="BT349" s="70"/>
      <c r="BU349" s="70"/>
      <c r="BV349" s="70"/>
      <c r="BW349" s="70"/>
      <c r="BX349" s="70"/>
      <c r="BY349" s="70"/>
      <c r="BZ349" s="70"/>
      <c r="CA349" s="70"/>
      <c r="CB349" s="70"/>
      <c r="CC349" s="70"/>
      <c r="CD349" s="70"/>
      <c r="CE349" s="70"/>
      <c r="CF349" s="70"/>
      <c r="CG349" s="70"/>
      <c r="CH349" s="70"/>
    </row>
    <row r="350" spans="3:86" x14ac:dyDescent="0.85">
      <c r="C350" s="53"/>
      <c r="D350" s="70"/>
      <c r="E350" s="70"/>
      <c r="F350" s="139"/>
      <c r="G350" s="139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  <c r="AT350" s="70"/>
      <c r="AU350" s="70"/>
      <c r="AV350" s="70"/>
      <c r="AW350" s="70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  <c r="BH350" s="70"/>
      <c r="BI350" s="70"/>
      <c r="BJ350" s="70"/>
      <c r="BK350" s="70"/>
      <c r="BL350" s="70"/>
      <c r="BM350" s="70"/>
      <c r="BN350" s="70"/>
      <c r="BO350" s="70"/>
      <c r="BP350" s="70"/>
      <c r="BQ350" s="70"/>
      <c r="BR350" s="70"/>
      <c r="BS350" s="70"/>
      <c r="BT350" s="70"/>
      <c r="BU350" s="70"/>
      <c r="BV350" s="70"/>
      <c r="BW350" s="70"/>
      <c r="BX350" s="70"/>
      <c r="BY350" s="70"/>
      <c r="BZ350" s="70"/>
      <c r="CA350" s="70"/>
      <c r="CB350" s="70"/>
      <c r="CC350" s="70"/>
      <c r="CD350" s="70"/>
      <c r="CE350" s="70"/>
      <c r="CF350" s="70"/>
      <c r="CG350" s="70"/>
      <c r="CH350" s="70"/>
    </row>
    <row r="351" spans="3:86" x14ac:dyDescent="0.85">
      <c r="C351" s="53"/>
      <c r="D351" s="70"/>
      <c r="E351" s="70"/>
      <c r="F351" s="139"/>
      <c r="G351" s="139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70"/>
      <c r="AS351" s="70"/>
      <c r="AT351" s="70"/>
      <c r="AU351" s="70"/>
      <c r="AV351" s="70"/>
      <c r="AW351" s="70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  <c r="BH351" s="70"/>
      <c r="BI351" s="70"/>
      <c r="BJ351" s="70"/>
      <c r="BK351" s="70"/>
      <c r="BL351" s="70"/>
      <c r="BM351" s="70"/>
      <c r="BN351" s="70"/>
      <c r="BO351" s="70"/>
      <c r="BP351" s="70"/>
      <c r="BQ351" s="70"/>
      <c r="BR351" s="70"/>
      <c r="BS351" s="70"/>
      <c r="BT351" s="70"/>
      <c r="BU351" s="70"/>
      <c r="BV351" s="70"/>
      <c r="BW351" s="70"/>
      <c r="BX351" s="70"/>
      <c r="BY351" s="70"/>
      <c r="BZ351" s="70"/>
      <c r="CA351" s="70"/>
      <c r="CB351" s="70"/>
      <c r="CC351" s="70"/>
      <c r="CD351" s="70"/>
      <c r="CE351" s="70"/>
      <c r="CF351" s="70"/>
      <c r="CG351" s="70"/>
      <c r="CH351" s="70"/>
    </row>
    <row r="352" spans="3:86" x14ac:dyDescent="0.85">
      <c r="C352" s="53"/>
      <c r="D352" s="70"/>
      <c r="E352" s="70"/>
      <c r="F352" s="139"/>
      <c r="G352" s="139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  <c r="AT352" s="70"/>
      <c r="AU352" s="70"/>
      <c r="AV352" s="70"/>
      <c r="AW352" s="70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  <c r="BH352" s="70"/>
      <c r="BI352" s="70"/>
      <c r="BJ352" s="70"/>
      <c r="BK352" s="70"/>
      <c r="BL352" s="70"/>
      <c r="BM352" s="70"/>
      <c r="BN352" s="70"/>
      <c r="BO352" s="70"/>
      <c r="BP352" s="70"/>
      <c r="BQ352" s="70"/>
      <c r="BR352" s="70"/>
      <c r="BS352" s="70"/>
      <c r="BT352" s="70"/>
      <c r="BU352" s="70"/>
      <c r="BV352" s="70"/>
      <c r="BW352" s="70"/>
      <c r="BX352" s="70"/>
      <c r="BY352" s="70"/>
      <c r="BZ352" s="70"/>
      <c r="CA352" s="70"/>
      <c r="CB352" s="70"/>
      <c r="CC352" s="70"/>
      <c r="CD352" s="70"/>
      <c r="CE352" s="70"/>
      <c r="CF352" s="70"/>
      <c r="CG352" s="70"/>
      <c r="CH352" s="70"/>
    </row>
    <row r="353" spans="3:86" x14ac:dyDescent="0.85">
      <c r="C353" s="53"/>
      <c r="D353" s="70"/>
      <c r="E353" s="70"/>
      <c r="F353" s="139"/>
      <c r="G353" s="139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  <c r="AJ353" s="70"/>
      <c r="AK353" s="70"/>
      <c r="AL353" s="70"/>
      <c r="AM353" s="70"/>
      <c r="AN353" s="70"/>
      <c r="AO353" s="70"/>
      <c r="AP353" s="70"/>
      <c r="AQ353" s="70"/>
      <c r="AR353" s="70"/>
      <c r="AS353" s="70"/>
      <c r="AT353" s="70"/>
      <c r="AU353" s="70"/>
      <c r="AV353" s="70"/>
      <c r="AW353" s="70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  <c r="BH353" s="70"/>
      <c r="BI353" s="70"/>
      <c r="BJ353" s="70"/>
      <c r="BK353" s="70"/>
      <c r="BL353" s="70"/>
      <c r="BM353" s="70"/>
      <c r="BN353" s="70"/>
      <c r="BO353" s="70"/>
      <c r="BP353" s="70"/>
      <c r="BQ353" s="70"/>
      <c r="BR353" s="70"/>
      <c r="BS353" s="70"/>
      <c r="BT353" s="70"/>
      <c r="BU353" s="70"/>
      <c r="BV353" s="70"/>
      <c r="BW353" s="70"/>
      <c r="BX353" s="70"/>
      <c r="BY353" s="70"/>
      <c r="BZ353" s="70"/>
      <c r="CA353" s="70"/>
      <c r="CB353" s="70"/>
      <c r="CC353" s="70"/>
      <c r="CD353" s="70"/>
      <c r="CE353" s="70"/>
      <c r="CF353" s="70"/>
      <c r="CG353" s="70"/>
      <c r="CH353" s="70"/>
    </row>
    <row r="354" spans="3:86" x14ac:dyDescent="0.85">
      <c r="C354" s="53"/>
      <c r="D354" s="70"/>
      <c r="E354" s="70"/>
      <c r="F354" s="139"/>
      <c r="G354" s="139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  <c r="AJ354" s="70"/>
      <c r="AK354" s="70"/>
      <c r="AL354" s="70"/>
      <c r="AM354" s="70"/>
      <c r="AN354" s="70"/>
      <c r="AO354" s="70"/>
      <c r="AP354" s="70"/>
      <c r="AQ354" s="70"/>
      <c r="AR354" s="70"/>
      <c r="AS354" s="70"/>
      <c r="AT354" s="70"/>
      <c r="AU354" s="70"/>
      <c r="AV354" s="70"/>
      <c r="AW354" s="70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  <c r="BH354" s="70"/>
      <c r="BI354" s="70"/>
      <c r="BJ354" s="70"/>
      <c r="BK354" s="70"/>
      <c r="BL354" s="70"/>
      <c r="BM354" s="70"/>
      <c r="BN354" s="70"/>
      <c r="BO354" s="70"/>
      <c r="BP354" s="70"/>
      <c r="BQ354" s="70"/>
      <c r="BR354" s="70"/>
      <c r="BS354" s="70"/>
      <c r="BT354" s="70"/>
      <c r="BU354" s="70"/>
      <c r="BV354" s="70"/>
      <c r="BW354" s="70"/>
      <c r="BX354" s="70"/>
      <c r="BY354" s="70"/>
      <c r="BZ354" s="70"/>
      <c r="CA354" s="70"/>
      <c r="CB354" s="70"/>
      <c r="CC354" s="70"/>
      <c r="CD354" s="70"/>
      <c r="CE354" s="70"/>
      <c r="CF354" s="70"/>
      <c r="CG354" s="70"/>
      <c r="CH354" s="70"/>
    </row>
    <row r="355" spans="3:86" x14ac:dyDescent="0.85">
      <c r="C355" s="53"/>
      <c r="D355" s="70"/>
      <c r="E355" s="70"/>
      <c r="F355" s="139"/>
      <c r="G355" s="139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  <c r="AT355" s="70"/>
      <c r="AU355" s="70"/>
      <c r="AV355" s="70"/>
      <c r="AW355" s="70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  <c r="BH355" s="70"/>
      <c r="BI355" s="70"/>
      <c r="BJ355" s="70"/>
      <c r="BK355" s="70"/>
      <c r="BL355" s="70"/>
      <c r="BM355" s="70"/>
      <c r="BN355" s="70"/>
      <c r="BO355" s="70"/>
      <c r="BP355" s="70"/>
      <c r="BQ355" s="70"/>
      <c r="BR355" s="70"/>
      <c r="BS355" s="70"/>
      <c r="BT355" s="70"/>
      <c r="BU355" s="70"/>
      <c r="BV355" s="70"/>
      <c r="BW355" s="70"/>
      <c r="BX355" s="70"/>
      <c r="BY355" s="70"/>
      <c r="BZ355" s="70"/>
      <c r="CA355" s="70"/>
      <c r="CB355" s="70"/>
      <c r="CC355" s="70"/>
      <c r="CD355" s="70"/>
      <c r="CE355" s="70"/>
      <c r="CF355" s="70"/>
      <c r="CG355" s="70"/>
      <c r="CH355" s="70"/>
    </row>
    <row r="356" spans="3:86" x14ac:dyDescent="0.85">
      <c r="C356" s="53"/>
      <c r="D356" s="70"/>
      <c r="E356" s="70"/>
      <c r="F356" s="139"/>
      <c r="G356" s="139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  <c r="AT356" s="70"/>
      <c r="AU356" s="70"/>
      <c r="AV356" s="70"/>
      <c r="AW356" s="70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  <c r="BH356" s="70"/>
      <c r="BI356" s="70"/>
      <c r="BJ356" s="70"/>
      <c r="BK356" s="70"/>
      <c r="BL356" s="70"/>
      <c r="BM356" s="70"/>
      <c r="BN356" s="70"/>
      <c r="BO356" s="70"/>
      <c r="BP356" s="70"/>
      <c r="BQ356" s="70"/>
      <c r="BR356" s="70"/>
      <c r="BS356" s="70"/>
      <c r="BT356" s="70"/>
      <c r="BU356" s="70"/>
      <c r="BV356" s="70"/>
      <c r="BW356" s="70"/>
      <c r="BX356" s="70"/>
      <c r="BY356" s="70"/>
      <c r="BZ356" s="70"/>
      <c r="CA356" s="70"/>
      <c r="CB356" s="70"/>
      <c r="CC356" s="70"/>
      <c r="CD356" s="70"/>
      <c r="CE356" s="70"/>
      <c r="CF356" s="70"/>
      <c r="CG356" s="70"/>
      <c r="CH356" s="70"/>
    </row>
    <row r="357" spans="3:86" x14ac:dyDescent="0.85">
      <c r="C357" s="53"/>
      <c r="D357" s="70"/>
      <c r="E357" s="70"/>
      <c r="F357" s="139"/>
      <c r="G357" s="139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  <c r="AT357" s="70"/>
      <c r="AU357" s="70"/>
      <c r="AV357" s="70"/>
      <c r="AW357" s="70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  <c r="BH357" s="70"/>
      <c r="BI357" s="70"/>
      <c r="BJ357" s="70"/>
      <c r="BK357" s="70"/>
      <c r="BL357" s="70"/>
      <c r="BM357" s="70"/>
      <c r="BN357" s="70"/>
      <c r="BO357" s="70"/>
      <c r="BP357" s="70"/>
      <c r="BQ357" s="70"/>
      <c r="BR357" s="70"/>
      <c r="BS357" s="70"/>
      <c r="BT357" s="70"/>
      <c r="BU357" s="70"/>
      <c r="BV357" s="70"/>
      <c r="BW357" s="70"/>
      <c r="BX357" s="70"/>
      <c r="BY357" s="70"/>
      <c r="BZ357" s="70"/>
      <c r="CA357" s="70"/>
      <c r="CB357" s="70"/>
      <c r="CC357" s="70"/>
      <c r="CD357" s="70"/>
      <c r="CE357" s="70"/>
      <c r="CF357" s="70"/>
      <c r="CG357" s="70"/>
      <c r="CH357" s="70"/>
    </row>
    <row r="358" spans="3:86" x14ac:dyDescent="0.85">
      <c r="C358" s="53"/>
      <c r="D358" s="70"/>
      <c r="E358" s="70"/>
      <c r="F358" s="139"/>
      <c r="G358" s="139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  <c r="AT358" s="70"/>
      <c r="AU358" s="70"/>
      <c r="AV358" s="70"/>
      <c r="AW358" s="70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  <c r="BH358" s="70"/>
      <c r="BI358" s="70"/>
      <c r="BJ358" s="70"/>
      <c r="BK358" s="70"/>
      <c r="BL358" s="70"/>
      <c r="BM358" s="70"/>
      <c r="BN358" s="70"/>
      <c r="BO358" s="70"/>
      <c r="BP358" s="70"/>
      <c r="BQ358" s="70"/>
      <c r="BR358" s="70"/>
      <c r="BS358" s="70"/>
      <c r="BT358" s="70"/>
      <c r="BU358" s="70"/>
      <c r="BV358" s="70"/>
      <c r="BW358" s="70"/>
      <c r="BX358" s="70"/>
      <c r="BY358" s="70"/>
      <c r="BZ358" s="70"/>
      <c r="CA358" s="70"/>
      <c r="CB358" s="70"/>
      <c r="CC358" s="70"/>
      <c r="CD358" s="70"/>
      <c r="CE358" s="70"/>
      <c r="CF358" s="70"/>
      <c r="CG358" s="70"/>
      <c r="CH358" s="70"/>
    </row>
    <row r="359" spans="3:86" x14ac:dyDescent="0.85">
      <c r="C359" s="53"/>
      <c r="D359" s="70"/>
      <c r="E359" s="70"/>
      <c r="F359" s="139"/>
      <c r="G359" s="139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  <c r="BH359" s="70"/>
      <c r="BI359" s="70"/>
      <c r="BJ359" s="70"/>
      <c r="BK359" s="70"/>
      <c r="BL359" s="70"/>
      <c r="BM359" s="70"/>
      <c r="BN359" s="70"/>
      <c r="BO359" s="70"/>
      <c r="BP359" s="70"/>
      <c r="BQ359" s="70"/>
      <c r="BR359" s="70"/>
      <c r="BS359" s="70"/>
      <c r="BT359" s="70"/>
      <c r="BU359" s="70"/>
      <c r="BV359" s="70"/>
      <c r="BW359" s="70"/>
      <c r="BX359" s="70"/>
      <c r="BY359" s="70"/>
      <c r="BZ359" s="70"/>
      <c r="CA359" s="70"/>
      <c r="CB359" s="70"/>
      <c r="CC359" s="70"/>
      <c r="CD359" s="70"/>
      <c r="CE359" s="70"/>
      <c r="CF359" s="70"/>
      <c r="CG359" s="70"/>
      <c r="CH359" s="70"/>
    </row>
    <row r="360" spans="3:86" x14ac:dyDescent="0.85">
      <c r="C360" s="53"/>
      <c r="D360" s="70"/>
      <c r="E360" s="70"/>
      <c r="F360" s="139"/>
      <c r="G360" s="139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  <c r="BH360" s="70"/>
      <c r="BI360" s="70"/>
      <c r="BJ360" s="70"/>
      <c r="BK360" s="70"/>
      <c r="BL360" s="70"/>
      <c r="BM360" s="70"/>
      <c r="BN360" s="70"/>
      <c r="BO360" s="70"/>
      <c r="BP360" s="70"/>
      <c r="BQ360" s="70"/>
      <c r="BR360" s="70"/>
      <c r="BS360" s="70"/>
      <c r="BT360" s="70"/>
      <c r="BU360" s="70"/>
      <c r="BV360" s="70"/>
      <c r="BW360" s="70"/>
      <c r="BX360" s="70"/>
      <c r="BY360" s="70"/>
      <c r="BZ360" s="70"/>
      <c r="CA360" s="70"/>
      <c r="CB360" s="70"/>
      <c r="CC360" s="70"/>
      <c r="CD360" s="70"/>
      <c r="CE360" s="70"/>
      <c r="CF360" s="70"/>
      <c r="CG360" s="70"/>
      <c r="CH360" s="70"/>
    </row>
    <row r="361" spans="3:86" x14ac:dyDescent="0.85">
      <c r="C361" s="53"/>
      <c r="D361" s="70"/>
      <c r="E361" s="70"/>
      <c r="F361" s="139"/>
      <c r="G361" s="139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  <c r="BH361" s="70"/>
      <c r="BI361" s="70"/>
      <c r="BJ361" s="70"/>
      <c r="BK361" s="70"/>
      <c r="BL361" s="70"/>
      <c r="BM361" s="70"/>
      <c r="BN361" s="70"/>
      <c r="BO361" s="70"/>
      <c r="BP361" s="70"/>
      <c r="BQ361" s="70"/>
      <c r="BR361" s="70"/>
      <c r="BS361" s="70"/>
      <c r="BT361" s="70"/>
      <c r="BU361" s="70"/>
      <c r="BV361" s="70"/>
      <c r="BW361" s="70"/>
      <c r="BX361" s="70"/>
      <c r="BY361" s="70"/>
      <c r="BZ361" s="70"/>
      <c r="CA361" s="70"/>
      <c r="CB361" s="70"/>
      <c r="CC361" s="70"/>
      <c r="CD361" s="70"/>
      <c r="CE361" s="70"/>
      <c r="CF361" s="70"/>
      <c r="CG361" s="70"/>
      <c r="CH361" s="70"/>
    </row>
    <row r="362" spans="3:86" x14ac:dyDescent="0.85">
      <c r="C362" s="53"/>
      <c r="D362" s="70"/>
      <c r="E362" s="70"/>
      <c r="F362" s="139"/>
      <c r="G362" s="139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  <c r="BH362" s="70"/>
      <c r="BI362" s="70"/>
      <c r="BJ362" s="70"/>
      <c r="BK362" s="70"/>
      <c r="BL362" s="70"/>
      <c r="BM362" s="70"/>
      <c r="BN362" s="70"/>
      <c r="BO362" s="70"/>
      <c r="BP362" s="70"/>
      <c r="BQ362" s="70"/>
      <c r="BR362" s="70"/>
      <c r="BS362" s="70"/>
      <c r="BT362" s="70"/>
      <c r="BU362" s="70"/>
      <c r="BV362" s="70"/>
      <c r="BW362" s="70"/>
      <c r="BX362" s="70"/>
      <c r="BY362" s="70"/>
      <c r="BZ362" s="70"/>
      <c r="CA362" s="70"/>
      <c r="CB362" s="70"/>
      <c r="CC362" s="70"/>
      <c r="CD362" s="70"/>
      <c r="CE362" s="70"/>
      <c r="CF362" s="70"/>
      <c r="CG362" s="70"/>
      <c r="CH362" s="70"/>
    </row>
    <row r="363" spans="3:86" x14ac:dyDescent="0.85">
      <c r="C363" s="53"/>
      <c r="D363" s="70"/>
      <c r="E363" s="70"/>
      <c r="F363" s="139"/>
      <c r="G363" s="139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  <c r="BH363" s="70"/>
      <c r="BI363" s="70"/>
      <c r="BJ363" s="70"/>
      <c r="BK363" s="70"/>
      <c r="BL363" s="70"/>
      <c r="BM363" s="70"/>
      <c r="BN363" s="70"/>
      <c r="BO363" s="70"/>
      <c r="BP363" s="70"/>
      <c r="BQ363" s="70"/>
      <c r="BR363" s="70"/>
      <c r="BS363" s="70"/>
      <c r="BT363" s="70"/>
      <c r="BU363" s="70"/>
      <c r="BV363" s="70"/>
      <c r="BW363" s="70"/>
      <c r="BX363" s="70"/>
      <c r="BY363" s="70"/>
      <c r="BZ363" s="70"/>
      <c r="CA363" s="70"/>
      <c r="CB363" s="70"/>
      <c r="CC363" s="70"/>
      <c r="CD363" s="70"/>
      <c r="CE363" s="70"/>
      <c r="CF363" s="70"/>
      <c r="CG363" s="70"/>
      <c r="CH363" s="70"/>
    </row>
    <row r="364" spans="3:86" x14ac:dyDescent="0.85">
      <c r="C364" s="53"/>
      <c r="D364" s="70"/>
      <c r="E364" s="70"/>
      <c r="F364" s="139"/>
      <c r="G364" s="139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70"/>
      <c r="AS364" s="70"/>
      <c r="AT364" s="70"/>
      <c r="AU364" s="70"/>
      <c r="AV364" s="70"/>
      <c r="AW364" s="70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  <c r="BH364" s="70"/>
      <c r="BI364" s="70"/>
      <c r="BJ364" s="70"/>
      <c r="BK364" s="70"/>
      <c r="BL364" s="70"/>
      <c r="BM364" s="70"/>
      <c r="BN364" s="70"/>
      <c r="BO364" s="70"/>
      <c r="BP364" s="70"/>
      <c r="BQ364" s="70"/>
      <c r="BR364" s="70"/>
      <c r="BS364" s="70"/>
      <c r="BT364" s="70"/>
      <c r="BU364" s="70"/>
      <c r="BV364" s="70"/>
      <c r="BW364" s="70"/>
      <c r="BX364" s="70"/>
      <c r="BY364" s="70"/>
      <c r="BZ364" s="70"/>
      <c r="CA364" s="70"/>
      <c r="CB364" s="70"/>
      <c r="CC364" s="70"/>
      <c r="CD364" s="70"/>
      <c r="CE364" s="70"/>
      <c r="CF364" s="70"/>
      <c r="CG364" s="70"/>
      <c r="CH364" s="70"/>
    </row>
    <row r="365" spans="3:86" x14ac:dyDescent="0.85">
      <c r="C365" s="53"/>
      <c r="D365" s="70"/>
      <c r="E365" s="70"/>
      <c r="F365" s="139"/>
      <c r="G365" s="139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  <c r="AJ365" s="70"/>
      <c r="AK365" s="70"/>
      <c r="AL365" s="70"/>
      <c r="AM365" s="70"/>
      <c r="AN365" s="70"/>
      <c r="AO365" s="70"/>
      <c r="AP365" s="70"/>
      <c r="AQ365" s="70"/>
      <c r="AR365" s="70"/>
      <c r="AS365" s="70"/>
      <c r="AT365" s="70"/>
      <c r="AU365" s="70"/>
      <c r="AV365" s="70"/>
      <c r="AW365" s="70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  <c r="BH365" s="70"/>
      <c r="BI365" s="70"/>
      <c r="BJ365" s="70"/>
      <c r="BK365" s="70"/>
      <c r="BL365" s="70"/>
      <c r="BM365" s="70"/>
      <c r="BN365" s="70"/>
      <c r="BO365" s="70"/>
      <c r="BP365" s="70"/>
      <c r="BQ365" s="70"/>
      <c r="BR365" s="70"/>
      <c r="BS365" s="70"/>
      <c r="BT365" s="70"/>
      <c r="BU365" s="70"/>
      <c r="BV365" s="70"/>
      <c r="BW365" s="70"/>
      <c r="BX365" s="70"/>
      <c r="BY365" s="70"/>
      <c r="BZ365" s="70"/>
      <c r="CA365" s="70"/>
      <c r="CB365" s="70"/>
      <c r="CC365" s="70"/>
      <c r="CD365" s="70"/>
      <c r="CE365" s="70"/>
      <c r="CF365" s="70"/>
      <c r="CG365" s="70"/>
      <c r="CH365" s="70"/>
    </row>
    <row r="366" spans="3:86" x14ac:dyDescent="0.85">
      <c r="C366" s="53"/>
      <c r="D366" s="70"/>
      <c r="E366" s="70"/>
      <c r="F366" s="139"/>
      <c r="G366" s="139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  <c r="AT366" s="70"/>
      <c r="AU366" s="70"/>
      <c r="AV366" s="70"/>
      <c r="AW366" s="70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  <c r="BH366" s="70"/>
      <c r="BI366" s="70"/>
      <c r="BJ366" s="70"/>
      <c r="BK366" s="70"/>
      <c r="BL366" s="70"/>
      <c r="BM366" s="70"/>
      <c r="BN366" s="70"/>
      <c r="BO366" s="70"/>
      <c r="BP366" s="70"/>
      <c r="BQ366" s="70"/>
      <c r="BR366" s="70"/>
      <c r="BS366" s="70"/>
      <c r="BT366" s="70"/>
      <c r="BU366" s="70"/>
      <c r="BV366" s="70"/>
      <c r="BW366" s="70"/>
      <c r="BX366" s="70"/>
      <c r="BY366" s="70"/>
      <c r="BZ366" s="70"/>
      <c r="CA366" s="70"/>
      <c r="CB366" s="70"/>
      <c r="CC366" s="70"/>
      <c r="CD366" s="70"/>
      <c r="CE366" s="70"/>
      <c r="CF366" s="70"/>
      <c r="CG366" s="70"/>
      <c r="CH366" s="70"/>
    </row>
    <row r="367" spans="3:86" x14ac:dyDescent="0.85">
      <c r="C367" s="53"/>
      <c r="D367" s="70"/>
      <c r="E367" s="70"/>
      <c r="F367" s="139"/>
      <c r="G367" s="139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70"/>
      <c r="AS367" s="70"/>
      <c r="AT367" s="70"/>
      <c r="AU367" s="70"/>
      <c r="AV367" s="70"/>
      <c r="AW367" s="70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  <c r="BH367" s="70"/>
      <c r="BI367" s="70"/>
      <c r="BJ367" s="70"/>
      <c r="BK367" s="70"/>
      <c r="BL367" s="70"/>
      <c r="BM367" s="70"/>
      <c r="BN367" s="70"/>
      <c r="BO367" s="70"/>
      <c r="BP367" s="70"/>
      <c r="BQ367" s="70"/>
      <c r="BR367" s="70"/>
      <c r="BS367" s="70"/>
      <c r="BT367" s="70"/>
      <c r="BU367" s="70"/>
      <c r="BV367" s="70"/>
      <c r="BW367" s="70"/>
      <c r="BX367" s="70"/>
      <c r="BY367" s="70"/>
      <c r="BZ367" s="70"/>
      <c r="CA367" s="70"/>
      <c r="CB367" s="70"/>
      <c r="CC367" s="70"/>
      <c r="CD367" s="70"/>
      <c r="CE367" s="70"/>
      <c r="CF367" s="70"/>
      <c r="CG367" s="70"/>
      <c r="CH367" s="70"/>
    </row>
    <row r="368" spans="3:86" x14ac:dyDescent="0.85">
      <c r="C368" s="53"/>
      <c r="D368" s="70"/>
      <c r="E368" s="70"/>
      <c r="F368" s="139"/>
      <c r="G368" s="139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70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  <c r="BH368" s="70"/>
      <c r="BI368" s="70"/>
      <c r="BJ368" s="70"/>
      <c r="BK368" s="70"/>
      <c r="BL368" s="70"/>
      <c r="BM368" s="70"/>
      <c r="BN368" s="70"/>
      <c r="BO368" s="70"/>
      <c r="BP368" s="70"/>
      <c r="BQ368" s="70"/>
      <c r="BR368" s="70"/>
      <c r="BS368" s="70"/>
      <c r="BT368" s="70"/>
      <c r="BU368" s="70"/>
      <c r="BV368" s="70"/>
      <c r="BW368" s="70"/>
      <c r="BX368" s="70"/>
      <c r="BY368" s="70"/>
      <c r="BZ368" s="70"/>
      <c r="CA368" s="70"/>
      <c r="CB368" s="70"/>
      <c r="CC368" s="70"/>
      <c r="CD368" s="70"/>
      <c r="CE368" s="70"/>
      <c r="CF368" s="70"/>
      <c r="CG368" s="70"/>
      <c r="CH368" s="70"/>
    </row>
    <row r="369" spans="3:86" x14ac:dyDescent="0.85">
      <c r="C369" s="53"/>
      <c r="D369" s="70"/>
      <c r="E369" s="70"/>
      <c r="F369" s="139"/>
      <c r="G369" s="139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0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  <c r="BH369" s="70"/>
      <c r="BI369" s="70"/>
      <c r="BJ369" s="70"/>
      <c r="BK369" s="70"/>
      <c r="BL369" s="70"/>
      <c r="BM369" s="70"/>
      <c r="BN369" s="70"/>
      <c r="BO369" s="70"/>
      <c r="BP369" s="70"/>
      <c r="BQ369" s="70"/>
      <c r="BR369" s="70"/>
      <c r="BS369" s="70"/>
      <c r="BT369" s="70"/>
      <c r="BU369" s="70"/>
      <c r="BV369" s="70"/>
      <c r="BW369" s="70"/>
      <c r="BX369" s="70"/>
      <c r="BY369" s="70"/>
      <c r="BZ369" s="70"/>
      <c r="CA369" s="70"/>
      <c r="CB369" s="70"/>
      <c r="CC369" s="70"/>
      <c r="CD369" s="70"/>
      <c r="CE369" s="70"/>
      <c r="CF369" s="70"/>
      <c r="CG369" s="70"/>
      <c r="CH369" s="70"/>
    </row>
    <row r="370" spans="3:86" x14ac:dyDescent="0.85">
      <c r="C370" s="53"/>
      <c r="D370" s="70"/>
      <c r="E370" s="70"/>
      <c r="F370" s="139"/>
      <c r="G370" s="139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0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  <c r="BH370" s="70"/>
      <c r="BI370" s="70"/>
      <c r="BJ370" s="70"/>
      <c r="BK370" s="70"/>
      <c r="BL370" s="70"/>
      <c r="BM370" s="70"/>
      <c r="BN370" s="70"/>
      <c r="BO370" s="70"/>
      <c r="BP370" s="70"/>
      <c r="BQ370" s="70"/>
      <c r="BR370" s="70"/>
      <c r="BS370" s="70"/>
      <c r="BT370" s="70"/>
      <c r="BU370" s="70"/>
      <c r="BV370" s="70"/>
      <c r="BW370" s="70"/>
      <c r="BX370" s="70"/>
      <c r="BY370" s="70"/>
      <c r="BZ370" s="70"/>
      <c r="CA370" s="70"/>
      <c r="CB370" s="70"/>
      <c r="CC370" s="70"/>
      <c r="CD370" s="70"/>
      <c r="CE370" s="70"/>
      <c r="CF370" s="70"/>
      <c r="CG370" s="70"/>
      <c r="CH370" s="70"/>
    </row>
    <row r="371" spans="3:86" x14ac:dyDescent="0.85">
      <c r="C371" s="53"/>
      <c r="D371" s="70"/>
      <c r="E371" s="70"/>
      <c r="F371" s="139"/>
      <c r="G371" s="139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  <c r="AT371" s="70"/>
      <c r="AU371" s="70"/>
      <c r="AV371" s="70"/>
      <c r="AW371" s="70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  <c r="BH371" s="70"/>
      <c r="BI371" s="70"/>
      <c r="BJ371" s="70"/>
      <c r="BK371" s="70"/>
      <c r="BL371" s="70"/>
      <c r="BM371" s="70"/>
      <c r="BN371" s="70"/>
      <c r="BO371" s="70"/>
      <c r="BP371" s="70"/>
      <c r="BQ371" s="70"/>
      <c r="BR371" s="70"/>
      <c r="BS371" s="70"/>
      <c r="BT371" s="70"/>
      <c r="BU371" s="70"/>
      <c r="BV371" s="70"/>
      <c r="BW371" s="70"/>
      <c r="BX371" s="70"/>
      <c r="BY371" s="70"/>
      <c r="BZ371" s="70"/>
      <c r="CA371" s="70"/>
      <c r="CB371" s="70"/>
      <c r="CC371" s="70"/>
      <c r="CD371" s="70"/>
      <c r="CE371" s="70"/>
      <c r="CF371" s="70"/>
      <c r="CG371" s="70"/>
      <c r="CH371" s="70"/>
    </row>
    <row r="372" spans="3:86" x14ac:dyDescent="0.85">
      <c r="C372" s="53"/>
      <c r="D372" s="70"/>
      <c r="E372" s="70"/>
      <c r="F372" s="139"/>
      <c r="G372" s="139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  <c r="AT372" s="70"/>
      <c r="AU372" s="70"/>
      <c r="AV372" s="70"/>
      <c r="AW372" s="70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  <c r="BH372" s="70"/>
      <c r="BI372" s="70"/>
      <c r="BJ372" s="70"/>
      <c r="BK372" s="70"/>
      <c r="BL372" s="70"/>
      <c r="BM372" s="70"/>
      <c r="BN372" s="70"/>
      <c r="BO372" s="70"/>
      <c r="BP372" s="70"/>
      <c r="BQ372" s="70"/>
      <c r="BR372" s="70"/>
      <c r="BS372" s="70"/>
      <c r="BT372" s="70"/>
      <c r="BU372" s="70"/>
      <c r="BV372" s="70"/>
      <c r="BW372" s="70"/>
      <c r="BX372" s="70"/>
      <c r="BY372" s="70"/>
      <c r="BZ372" s="70"/>
      <c r="CA372" s="70"/>
      <c r="CB372" s="70"/>
      <c r="CC372" s="70"/>
      <c r="CD372" s="70"/>
      <c r="CE372" s="70"/>
      <c r="CF372" s="70"/>
      <c r="CG372" s="70"/>
      <c r="CH372" s="70"/>
    </row>
    <row r="373" spans="3:86" x14ac:dyDescent="0.85">
      <c r="C373" s="53"/>
      <c r="D373" s="70"/>
      <c r="E373" s="70"/>
      <c r="F373" s="139"/>
      <c r="G373" s="139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0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  <c r="BH373" s="70"/>
      <c r="BI373" s="70"/>
      <c r="BJ373" s="70"/>
      <c r="BK373" s="70"/>
      <c r="BL373" s="70"/>
      <c r="BM373" s="70"/>
      <c r="BN373" s="70"/>
      <c r="BO373" s="70"/>
      <c r="BP373" s="70"/>
      <c r="BQ373" s="70"/>
      <c r="BR373" s="70"/>
      <c r="BS373" s="70"/>
      <c r="BT373" s="70"/>
      <c r="BU373" s="70"/>
      <c r="BV373" s="70"/>
      <c r="BW373" s="70"/>
      <c r="BX373" s="70"/>
      <c r="BY373" s="70"/>
      <c r="BZ373" s="70"/>
      <c r="CA373" s="70"/>
      <c r="CB373" s="70"/>
      <c r="CC373" s="70"/>
      <c r="CD373" s="70"/>
      <c r="CE373" s="70"/>
      <c r="CF373" s="70"/>
      <c r="CG373" s="70"/>
      <c r="CH373" s="70"/>
    </row>
    <row r="374" spans="3:86" x14ac:dyDescent="0.85">
      <c r="C374" s="53"/>
      <c r="D374" s="70"/>
      <c r="E374" s="70"/>
      <c r="F374" s="139"/>
      <c r="G374" s="139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/>
      <c r="AH374" s="70"/>
      <c r="AI374" s="70"/>
      <c r="AJ374" s="70"/>
      <c r="AK374" s="70"/>
      <c r="AL374" s="70"/>
      <c r="AM374" s="70"/>
      <c r="AN374" s="70"/>
      <c r="AO374" s="70"/>
      <c r="AP374" s="70"/>
      <c r="AQ374" s="70"/>
      <c r="AR374" s="70"/>
      <c r="AS374" s="70"/>
      <c r="AT374" s="70"/>
      <c r="AU374" s="70"/>
      <c r="AV374" s="70"/>
      <c r="AW374" s="70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  <c r="BH374" s="70"/>
      <c r="BI374" s="70"/>
      <c r="BJ374" s="70"/>
      <c r="BK374" s="70"/>
      <c r="BL374" s="70"/>
      <c r="BM374" s="70"/>
      <c r="BN374" s="70"/>
      <c r="BO374" s="70"/>
      <c r="BP374" s="70"/>
      <c r="BQ374" s="70"/>
      <c r="BR374" s="70"/>
      <c r="BS374" s="70"/>
      <c r="BT374" s="70"/>
      <c r="BU374" s="70"/>
      <c r="BV374" s="70"/>
      <c r="BW374" s="70"/>
      <c r="BX374" s="70"/>
      <c r="BY374" s="70"/>
      <c r="BZ374" s="70"/>
      <c r="CA374" s="70"/>
      <c r="CB374" s="70"/>
      <c r="CC374" s="70"/>
      <c r="CD374" s="70"/>
      <c r="CE374" s="70"/>
      <c r="CF374" s="70"/>
      <c r="CG374" s="70"/>
      <c r="CH374" s="70"/>
    </row>
    <row r="375" spans="3:86" x14ac:dyDescent="0.85">
      <c r="C375" s="53"/>
      <c r="D375" s="70"/>
      <c r="E375" s="70"/>
      <c r="F375" s="139"/>
      <c r="G375" s="139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0"/>
      <c r="AQ375" s="70"/>
      <c r="AR375" s="70"/>
      <c r="AS375" s="70"/>
      <c r="AT375" s="70"/>
      <c r="AU375" s="70"/>
      <c r="AV375" s="70"/>
      <c r="AW375" s="70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  <c r="BH375" s="70"/>
      <c r="BI375" s="70"/>
      <c r="BJ375" s="70"/>
      <c r="BK375" s="70"/>
      <c r="BL375" s="70"/>
      <c r="BM375" s="70"/>
      <c r="BN375" s="70"/>
      <c r="BO375" s="70"/>
      <c r="BP375" s="70"/>
      <c r="BQ375" s="70"/>
      <c r="BR375" s="70"/>
      <c r="BS375" s="70"/>
      <c r="BT375" s="70"/>
      <c r="BU375" s="70"/>
      <c r="BV375" s="70"/>
      <c r="BW375" s="70"/>
      <c r="BX375" s="70"/>
      <c r="BY375" s="70"/>
      <c r="BZ375" s="70"/>
      <c r="CA375" s="70"/>
      <c r="CB375" s="70"/>
      <c r="CC375" s="70"/>
      <c r="CD375" s="70"/>
      <c r="CE375" s="70"/>
      <c r="CF375" s="70"/>
      <c r="CG375" s="70"/>
      <c r="CH375" s="70"/>
    </row>
    <row r="376" spans="3:86" x14ac:dyDescent="0.85">
      <c r="C376" s="53"/>
      <c r="D376" s="70"/>
      <c r="E376" s="70"/>
      <c r="F376" s="139"/>
      <c r="G376" s="139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0"/>
      <c r="AQ376" s="70"/>
      <c r="AR376" s="70"/>
      <c r="AS376" s="70"/>
      <c r="AT376" s="70"/>
      <c r="AU376" s="70"/>
      <c r="AV376" s="70"/>
      <c r="AW376" s="70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  <c r="BH376" s="70"/>
      <c r="BI376" s="70"/>
      <c r="BJ376" s="70"/>
      <c r="BK376" s="70"/>
      <c r="BL376" s="70"/>
      <c r="BM376" s="70"/>
      <c r="BN376" s="70"/>
      <c r="BO376" s="70"/>
      <c r="BP376" s="70"/>
      <c r="BQ376" s="70"/>
      <c r="BR376" s="70"/>
      <c r="BS376" s="70"/>
      <c r="BT376" s="70"/>
      <c r="BU376" s="70"/>
      <c r="BV376" s="70"/>
      <c r="BW376" s="70"/>
      <c r="BX376" s="70"/>
      <c r="BY376" s="70"/>
      <c r="BZ376" s="70"/>
      <c r="CA376" s="70"/>
      <c r="CB376" s="70"/>
      <c r="CC376" s="70"/>
      <c r="CD376" s="70"/>
      <c r="CE376" s="70"/>
      <c r="CF376" s="70"/>
      <c r="CG376" s="70"/>
      <c r="CH376" s="70"/>
    </row>
    <row r="377" spans="3:86" x14ac:dyDescent="0.85">
      <c r="C377" s="53"/>
      <c r="D377" s="70"/>
      <c r="E377" s="70"/>
      <c r="F377" s="139"/>
      <c r="G377" s="139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  <c r="AJ377" s="70"/>
      <c r="AK377" s="70"/>
      <c r="AL377" s="70"/>
      <c r="AM377" s="70"/>
      <c r="AN377" s="70"/>
      <c r="AO377" s="70"/>
      <c r="AP377" s="70"/>
      <c r="AQ377" s="70"/>
      <c r="AR377" s="70"/>
      <c r="AS377" s="70"/>
      <c r="AT377" s="70"/>
      <c r="AU377" s="70"/>
      <c r="AV377" s="70"/>
      <c r="AW377" s="70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  <c r="BH377" s="70"/>
      <c r="BI377" s="70"/>
      <c r="BJ377" s="70"/>
      <c r="BK377" s="70"/>
      <c r="BL377" s="70"/>
      <c r="BM377" s="70"/>
      <c r="BN377" s="70"/>
      <c r="BO377" s="70"/>
      <c r="BP377" s="70"/>
      <c r="BQ377" s="70"/>
      <c r="BR377" s="70"/>
      <c r="BS377" s="70"/>
      <c r="BT377" s="70"/>
      <c r="BU377" s="70"/>
      <c r="BV377" s="70"/>
      <c r="BW377" s="70"/>
      <c r="BX377" s="70"/>
      <c r="BY377" s="70"/>
      <c r="BZ377" s="70"/>
      <c r="CA377" s="70"/>
      <c r="CB377" s="70"/>
      <c r="CC377" s="70"/>
      <c r="CD377" s="70"/>
      <c r="CE377" s="70"/>
      <c r="CF377" s="70"/>
      <c r="CG377" s="70"/>
      <c r="CH377" s="70"/>
    </row>
    <row r="378" spans="3:86" x14ac:dyDescent="0.85">
      <c r="C378" s="53"/>
      <c r="D378" s="70"/>
      <c r="E378" s="70"/>
      <c r="F378" s="139"/>
      <c r="G378" s="139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  <c r="AJ378" s="70"/>
      <c r="AK378" s="70"/>
      <c r="AL378" s="70"/>
      <c r="AM378" s="70"/>
      <c r="AN378" s="70"/>
      <c r="AO378" s="70"/>
      <c r="AP378" s="70"/>
      <c r="AQ378" s="70"/>
      <c r="AR378" s="70"/>
      <c r="AS378" s="70"/>
      <c r="AT378" s="70"/>
      <c r="AU378" s="70"/>
      <c r="AV378" s="70"/>
      <c r="AW378" s="70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  <c r="BH378" s="70"/>
      <c r="BI378" s="70"/>
      <c r="BJ378" s="70"/>
      <c r="BK378" s="70"/>
      <c r="BL378" s="70"/>
      <c r="BM378" s="70"/>
      <c r="BN378" s="70"/>
      <c r="BO378" s="70"/>
      <c r="BP378" s="70"/>
      <c r="BQ378" s="70"/>
      <c r="BR378" s="70"/>
      <c r="BS378" s="70"/>
      <c r="BT378" s="70"/>
      <c r="BU378" s="70"/>
      <c r="BV378" s="70"/>
      <c r="BW378" s="70"/>
      <c r="BX378" s="70"/>
      <c r="BY378" s="70"/>
      <c r="BZ378" s="70"/>
      <c r="CA378" s="70"/>
      <c r="CB378" s="70"/>
      <c r="CC378" s="70"/>
      <c r="CD378" s="70"/>
      <c r="CE378" s="70"/>
      <c r="CF378" s="70"/>
      <c r="CG378" s="70"/>
      <c r="CH378" s="70"/>
    </row>
    <row r="379" spans="3:86" x14ac:dyDescent="0.85">
      <c r="C379" s="53"/>
      <c r="D379" s="70"/>
      <c r="E379" s="70"/>
      <c r="F379" s="139"/>
      <c r="G379" s="139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  <c r="BH379" s="70"/>
      <c r="BI379" s="70"/>
      <c r="BJ379" s="70"/>
      <c r="BK379" s="70"/>
      <c r="BL379" s="70"/>
      <c r="BM379" s="70"/>
      <c r="BN379" s="70"/>
      <c r="BO379" s="70"/>
      <c r="BP379" s="70"/>
      <c r="BQ379" s="70"/>
      <c r="BR379" s="70"/>
      <c r="BS379" s="70"/>
      <c r="BT379" s="70"/>
      <c r="BU379" s="70"/>
      <c r="BV379" s="70"/>
      <c r="BW379" s="70"/>
      <c r="BX379" s="70"/>
      <c r="BY379" s="70"/>
      <c r="BZ379" s="70"/>
      <c r="CA379" s="70"/>
      <c r="CB379" s="70"/>
      <c r="CC379" s="70"/>
      <c r="CD379" s="70"/>
      <c r="CE379" s="70"/>
      <c r="CF379" s="70"/>
      <c r="CG379" s="70"/>
      <c r="CH379" s="70"/>
    </row>
    <row r="380" spans="3:86" x14ac:dyDescent="0.85">
      <c r="C380" s="53"/>
      <c r="D380" s="70"/>
      <c r="E380" s="70"/>
      <c r="F380" s="139"/>
      <c r="G380" s="139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  <c r="AJ380" s="70"/>
      <c r="AK380" s="70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  <c r="BH380" s="70"/>
      <c r="BI380" s="70"/>
      <c r="BJ380" s="70"/>
      <c r="BK380" s="70"/>
      <c r="BL380" s="70"/>
      <c r="BM380" s="70"/>
      <c r="BN380" s="70"/>
      <c r="BO380" s="70"/>
      <c r="BP380" s="70"/>
      <c r="BQ380" s="70"/>
      <c r="BR380" s="70"/>
      <c r="BS380" s="70"/>
      <c r="BT380" s="70"/>
      <c r="BU380" s="70"/>
      <c r="BV380" s="70"/>
      <c r="BW380" s="70"/>
      <c r="BX380" s="70"/>
      <c r="BY380" s="70"/>
      <c r="BZ380" s="70"/>
      <c r="CA380" s="70"/>
      <c r="CB380" s="70"/>
      <c r="CC380" s="70"/>
      <c r="CD380" s="70"/>
      <c r="CE380" s="70"/>
      <c r="CF380" s="70"/>
      <c r="CG380" s="70"/>
      <c r="CH380" s="70"/>
    </row>
    <row r="381" spans="3:86" x14ac:dyDescent="0.85">
      <c r="C381" s="53"/>
      <c r="D381" s="70"/>
      <c r="E381" s="70"/>
      <c r="F381" s="139"/>
      <c r="G381" s="139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70"/>
      <c r="AS381" s="70"/>
      <c r="AT381" s="70"/>
      <c r="AU381" s="70"/>
      <c r="AV381" s="70"/>
      <c r="AW381" s="70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  <c r="BH381" s="70"/>
      <c r="BI381" s="70"/>
      <c r="BJ381" s="70"/>
      <c r="BK381" s="70"/>
      <c r="BL381" s="70"/>
      <c r="BM381" s="70"/>
      <c r="BN381" s="70"/>
      <c r="BO381" s="70"/>
      <c r="BP381" s="70"/>
      <c r="BQ381" s="70"/>
      <c r="BR381" s="70"/>
      <c r="BS381" s="70"/>
      <c r="BT381" s="70"/>
      <c r="BU381" s="70"/>
      <c r="BV381" s="70"/>
      <c r="BW381" s="70"/>
      <c r="BX381" s="70"/>
      <c r="BY381" s="70"/>
      <c r="BZ381" s="70"/>
      <c r="CA381" s="70"/>
      <c r="CB381" s="70"/>
      <c r="CC381" s="70"/>
      <c r="CD381" s="70"/>
      <c r="CE381" s="70"/>
      <c r="CF381" s="70"/>
      <c r="CG381" s="70"/>
      <c r="CH381" s="70"/>
    </row>
    <row r="382" spans="3:86" x14ac:dyDescent="0.85">
      <c r="C382" s="53"/>
      <c r="D382" s="70"/>
      <c r="E382" s="70"/>
      <c r="F382" s="139"/>
      <c r="G382" s="139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70"/>
      <c r="AS382" s="70"/>
      <c r="AT382" s="70"/>
      <c r="AU382" s="70"/>
      <c r="AV382" s="70"/>
      <c r="AW382" s="70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  <c r="BH382" s="70"/>
      <c r="BI382" s="70"/>
      <c r="BJ382" s="70"/>
      <c r="BK382" s="70"/>
      <c r="BL382" s="70"/>
      <c r="BM382" s="70"/>
      <c r="BN382" s="70"/>
      <c r="BO382" s="70"/>
      <c r="BP382" s="70"/>
      <c r="BQ382" s="70"/>
      <c r="BR382" s="70"/>
      <c r="BS382" s="70"/>
      <c r="BT382" s="70"/>
      <c r="BU382" s="70"/>
      <c r="BV382" s="70"/>
      <c r="BW382" s="70"/>
      <c r="BX382" s="70"/>
      <c r="BY382" s="70"/>
      <c r="BZ382" s="70"/>
      <c r="CA382" s="70"/>
      <c r="CB382" s="70"/>
      <c r="CC382" s="70"/>
      <c r="CD382" s="70"/>
      <c r="CE382" s="70"/>
      <c r="CF382" s="70"/>
      <c r="CG382" s="70"/>
      <c r="CH382" s="70"/>
    </row>
    <row r="383" spans="3:86" x14ac:dyDescent="0.85">
      <c r="C383" s="53"/>
      <c r="D383" s="70"/>
      <c r="E383" s="70"/>
      <c r="F383" s="139"/>
      <c r="G383" s="139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  <c r="AJ383" s="70"/>
      <c r="AK383" s="70"/>
      <c r="AL383" s="70"/>
      <c r="AM383" s="70"/>
      <c r="AN383" s="70"/>
      <c r="AO383" s="70"/>
      <c r="AP383" s="70"/>
      <c r="AQ383" s="70"/>
      <c r="AR383" s="70"/>
      <c r="AS383" s="70"/>
      <c r="AT383" s="70"/>
      <c r="AU383" s="70"/>
      <c r="AV383" s="70"/>
      <c r="AW383" s="70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  <c r="BH383" s="70"/>
      <c r="BI383" s="70"/>
      <c r="BJ383" s="70"/>
      <c r="BK383" s="70"/>
      <c r="BL383" s="70"/>
      <c r="BM383" s="70"/>
      <c r="BN383" s="70"/>
      <c r="BO383" s="70"/>
      <c r="BP383" s="70"/>
      <c r="BQ383" s="70"/>
      <c r="BR383" s="70"/>
      <c r="BS383" s="70"/>
      <c r="BT383" s="70"/>
      <c r="BU383" s="70"/>
      <c r="BV383" s="70"/>
      <c r="BW383" s="70"/>
      <c r="BX383" s="70"/>
      <c r="BY383" s="70"/>
      <c r="BZ383" s="70"/>
      <c r="CA383" s="70"/>
      <c r="CB383" s="70"/>
      <c r="CC383" s="70"/>
      <c r="CD383" s="70"/>
      <c r="CE383" s="70"/>
      <c r="CF383" s="70"/>
      <c r="CG383" s="70"/>
      <c r="CH383" s="70"/>
    </row>
    <row r="384" spans="3:86" x14ac:dyDescent="0.85">
      <c r="C384" s="53"/>
      <c r="D384" s="70"/>
      <c r="E384" s="70"/>
      <c r="F384" s="139"/>
      <c r="G384" s="139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  <c r="AT384" s="70"/>
      <c r="AU384" s="70"/>
      <c r="AV384" s="70"/>
      <c r="AW384" s="70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  <c r="BH384" s="70"/>
      <c r="BI384" s="70"/>
      <c r="BJ384" s="70"/>
      <c r="BK384" s="70"/>
      <c r="BL384" s="70"/>
      <c r="BM384" s="70"/>
      <c r="BN384" s="70"/>
      <c r="BO384" s="70"/>
      <c r="BP384" s="70"/>
      <c r="BQ384" s="70"/>
      <c r="BR384" s="70"/>
      <c r="BS384" s="70"/>
      <c r="BT384" s="70"/>
      <c r="BU384" s="70"/>
      <c r="BV384" s="70"/>
      <c r="BW384" s="70"/>
      <c r="BX384" s="70"/>
      <c r="BY384" s="70"/>
      <c r="BZ384" s="70"/>
      <c r="CA384" s="70"/>
      <c r="CB384" s="70"/>
      <c r="CC384" s="70"/>
      <c r="CD384" s="70"/>
      <c r="CE384" s="70"/>
      <c r="CF384" s="70"/>
      <c r="CG384" s="70"/>
      <c r="CH384" s="70"/>
    </row>
    <row r="385" spans="3:86" x14ac:dyDescent="0.85">
      <c r="C385" s="53"/>
      <c r="D385" s="70"/>
      <c r="E385" s="70"/>
      <c r="F385" s="139"/>
      <c r="G385" s="139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70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  <c r="BH385" s="70"/>
      <c r="BI385" s="70"/>
      <c r="BJ385" s="70"/>
      <c r="BK385" s="70"/>
      <c r="BL385" s="70"/>
      <c r="BM385" s="70"/>
      <c r="BN385" s="70"/>
      <c r="BO385" s="70"/>
      <c r="BP385" s="70"/>
      <c r="BQ385" s="70"/>
      <c r="BR385" s="70"/>
      <c r="BS385" s="70"/>
      <c r="BT385" s="70"/>
      <c r="BU385" s="70"/>
      <c r="BV385" s="70"/>
      <c r="BW385" s="70"/>
      <c r="BX385" s="70"/>
      <c r="BY385" s="70"/>
      <c r="BZ385" s="70"/>
      <c r="CA385" s="70"/>
      <c r="CB385" s="70"/>
      <c r="CC385" s="70"/>
      <c r="CD385" s="70"/>
      <c r="CE385" s="70"/>
      <c r="CF385" s="70"/>
      <c r="CG385" s="70"/>
      <c r="CH385" s="70"/>
    </row>
    <row r="386" spans="3:86" x14ac:dyDescent="0.85">
      <c r="C386" s="53"/>
      <c r="D386" s="70"/>
      <c r="E386" s="70"/>
      <c r="F386" s="139"/>
      <c r="G386" s="139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70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  <c r="BH386" s="70"/>
      <c r="BI386" s="70"/>
      <c r="BJ386" s="70"/>
      <c r="BK386" s="70"/>
      <c r="BL386" s="70"/>
      <c r="BM386" s="70"/>
      <c r="BN386" s="70"/>
      <c r="BO386" s="70"/>
      <c r="BP386" s="70"/>
      <c r="BQ386" s="70"/>
      <c r="BR386" s="70"/>
      <c r="BS386" s="70"/>
      <c r="BT386" s="70"/>
      <c r="BU386" s="70"/>
      <c r="BV386" s="70"/>
      <c r="BW386" s="70"/>
      <c r="BX386" s="70"/>
      <c r="BY386" s="70"/>
      <c r="BZ386" s="70"/>
      <c r="CA386" s="70"/>
      <c r="CB386" s="70"/>
      <c r="CC386" s="70"/>
      <c r="CD386" s="70"/>
      <c r="CE386" s="70"/>
      <c r="CF386" s="70"/>
      <c r="CG386" s="70"/>
      <c r="CH386" s="70"/>
    </row>
    <row r="387" spans="3:86" x14ac:dyDescent="0.85">
      <c r="C387" s="53"/>
      <c r="D387" s="70"/>
      <c r="E387" s="70"/>
      <c r="F387" s="139"/>
      <c r="G387" s="139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  <c r="BH387" s="70"/>
      <c r="BI387" s="70"/>
      <c r="BJ387" s="70"/>
      <c r="BK387" s="70"/>
      <c r="BL387" s="70"/>
      <c r="BM387" s="70"/>
      <c r="BN387" s="70"/>
      <c r="BO387" s="70"/>
      <c r="BP387" s="70"/>
      <c r="BQ387" s="70"/>
      <c r="BR387" s="70"/>
      <c r="BS387" s="70"/>
      <c r="BT387" s="70"/>
      <c r="BU387" s="70"/>
      <c r="BV387" s="70"/>
      <c r="BW387" s="70"/>
      <c r="BX387" s="70"/>
      <c r="BY387" s="70"/>
      <c r="BZ387" s="70"/>
      <c r="CA387" s="70"/>
      <c r="CB387" s="70"/>
      <c r="CC387" s="70"/>
      <c r="CD387" s="70"/>
      <c r="CE387" s="70"/>
      <c r="CF387" s="70"/>
      <c r="CG387" s="70"/>
      <c r="CH387" s="70"/>
    </row>
    <row r="388" spans="3:86" x14ac:dyDescent="0.85">
      <c r="C388" s="53"/>
      <c r="D388" s="70"/>
      <c r="E388" s="70"/>
      <c r="F388" s="139"/>
      <c r="G388" s="139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  <c r="AJ388" s="70"/>
      <c r="AK388" s="70"/>
      <c r="AL388" s="70"/>
      <c r="AM388" s="70"/>
      <c r="AN388" s="70"/>
      <c r="AO388" s="70"/>
      <c r="AP388" s="70"/>
      <c r="AQ388" s="70"/>
      <c r="AR388" s="70"/>
      <c r="AS388" s="70"/>
      <c r="AT388" s="70"/>
      <c r="AU388" s="70"/>
      <c r="AV388" s="70"/>
      <c r="AW388" s="70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  <c r="BH388" s="70"/>
      <c r="BI388" s="70"/>
      <c r="BJ388" s="70"/>
      <c r="BK388" s="70"/>
      <c r="BL388" s="70"/>
      <c r="BM388" s="70"/>
      <c r="BN388" s="70"/>
      <c r="BO388" s="70"/>
      <c r="BP388" s="70"/>
      <c r="BQ388" s="70"/>
      <c r="BR388" s="70"/>
      <c r="BS388" s="70"/>
      <c r="BT388" s="70"/>
      <c r="BU388" s="70"/>
      <c r="BV388" s="70"/>
      <c r="BW388" s="70"/>
      <c r="BX388" s="70"/>
      <c r="BY388" s="70"/>
      <c r="BZ388" s="70"/>
      <c r="CA388" s="70"/>
      <c r="CB388" s="70"/>
      <c r="CC388" s="70"/>
      <c r="CD388" s="70"/>
      <c r="CE388" s="70"/>
      <c r="CF388" s="70"/>
      <c r="CG388" s="70"/>
      <c r="CH388" s="70"/>
    </row>
    <row r="389" spans="3:86" x14ac:dyDescent="0.85">
      <c r="C389" s="53"/>
      <c r="D389" s="70"/>
      <c r="E389" s="70"/>
      <c r="F389" s="139"/>
      <c r="G389" s="139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  <c r="AT389" s="70"/>
      <c r="AU389" s="70"/>
      <c r="AV389" s="70"/>
      <c r="AW389" s="70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  <c r="BH389" s="70"/>
      <c r="BI389" s="70"/>
      <c r="BJ389" s="70"/>
      <c r="BK389" s="70"/>
      <c r="BL389" s="70"/>
      <c r="BM389" s="70"/>
      <c r="BN389" s="70"/>
      <c r="BO389" s="70"/>
      <c r="BP389" s="70"/>
      <c r="BQ389" s="70"/>
      <c r="BR389" s="70"/>
      <c r="BS389" s="70"/>
      <c r="BT389" s="70"/>
      <c r="BU389" s="70"/>
      <c r="BV389" s="70"/>
      <c r="BW389" s="70"/>
      <c r="BX389" s="70"/>
      <c r="BY389" s="70"/>
      <c r="BZ389" s="70"/>
      <c r="CA389" s="70"/>
      <c r="CB389" s="70"/>
      <c r="CC389" s="70"/>
      <c r="CD389" s="70"/>
      <c r="CE389" s="70"/>
      <c r="CF389" s="70"/>
      <c r="CG389" s="70"/>
      <c r="CH389" s="70"/>
    </row>
    <row r="390" spans="3:86" x14ac:dyDescent="0.85">
      <c r="C390" s="53"/>
      <c r="D390" s="70"/>
      <c r="E390" s="70"/>
      <c r="F390" s="139"/>
      <c r="G390" s="139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  <c r="AJ390" s="70"/>
      <c r="AK390" s="70"/>
      <c r="AL390" s="70"/>
      <c r="AM390" s="70"/>
      <c r="AN390" s="70"/>
      <c r="AO390" s="70"/>
      <c r="AP390" s="70"/>
      <c r="AQ390" s="70"/>
      <c r="AR390" s="70"/>
      <c r="AS390" s="70"/>
      <c r="AT390" s="70"/>
      <c r="AU390" s="70"/>
      <c r="AV390" s="70"/>
      <c r="AW390" s="70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  <c r="BH390" s="70"/>
      <c r="BI390" s="70"/>
      <c r="BJ390" s="70"/>
      <c r="BK390" s="70"/>
      <c r="BL390" s="70"/>
      <c r="BM390" s="70"/>
      <c r="BN390" s="70"/>
      <c r="BO390" s="70"/>
      <c r="BP390" s="70"/>
      <c r="BQ390" s="70"/>
      <c r="BR390" s="70"/>
      <c r="BS390" s="70"/>
      <c r="BT390" s="70"/>
      <c r="BU390" s="70"/>
      <c r="BV390" s="70"/>
      <c r="BW390" s="70"/>
      <c r="BX390" s="70"/>
      <c r="BY390" s="70"/>
      <c r="BZ390" s="70"/>
      <c r="CA390" s="70"/>
      <c r="CB390" s="70"/>
      <c r="CC390" s="70"/>
      <c r="CD390" s="70"/>
      <c r="CE390" s="70"/>
      <c r="CF390" s="70"/>
      <c r="CG390" s="70"/>
      <c r="CH390" s="70"/>
    </row>
    <row r="391" spans="3:86" x14ac:dyDescent="0.85">
      <c r="C391" s="53"/>
      <c r="D391" s="70"/>
      <c r="E391" s="70"/>
      <c r="F391" s="139"/>
      <c r="G391" s="139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  <c r="AJ391" s="70"/>
      <c r="AK391" s="70"/>
      <c r="AL391" s="70"/>
      <c r="AM391" s="70"/>
      <c r="AN391" s="70"/>
      <c r="AO391" s="70"/>
      <c r="AP391" s="70"/>
      <c r="AQ391" s="70"/>
      <c r="AR391" s="70"/>
      <c r="AS391" s="70"/>
      <c r="AT391" s="70"/>
      <c r="AU391" s="70"/>
      <c r="AV391" s="70"/>
      <c r="AW391" s="70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  <c r="BH391" s="70"/>
      <c r="BI391" s="70"/>
      <c r="BJ391" s="70"/>
      <c r="BK391" s="70"/>
      <c r="BL391" s="70"/>
      <c r="BM391" s="70"/>
      <c r="BN391" s="70"/>
      <c r="BO391" s="70"/>
      <c r="BP391" s="70"/>
      <c r="BQ391" s="70"/>
      <c r="BR391" s="70"/>
      <c r="BS391" s="70"/>
      <c r="BT391" s="70"/>
      <c r="BU391" s="70"/>
      <c r="BV391" s="70"/>
      <c r="BW391" s="70"/>
      <c r="BX391" s="70"/>
      <c r="BY391" s="70"/>
      <c r="BZ391" s="70"/>
      <c r="CA391" s="70"/>
      <c r="CB391" s="70"/>
      <c r="CC391" s="70"/>
      <c r="CD391" s="70"/>
      <c r="CE391" s="70"/>
      <c r="CF391" s="70"/>
      <c r="CG391" s="70"/>
      <c r="CH391" s="70"/>
    </row>
    <row r="392" spans="3:86" x14ac:dyDescent="0.85">
      <c r="C392" s="53"/>
      <c r="D392" s="70"/>
      <c r="E392" s="70"/>
      <c r="F392" s="139"/>
      <c r="G392" s="139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  <c r="AT392" s="70"/>
      <c r="AU392" s="70"/>
      <c r="AV392" s="70"/>
      <c r="AW392" s="70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  <c r="BH392" s="70"/>
      <c r="BI392" s="70"/>
      <c r="BJ392" s="70"/>
      <c r="BK392" s="70"/>
      <c r="BL392" s="70"/>
      <c r="BM392" s="70"/>
      <c r="BN392" s="70"/>
      <c r="BO392" s="70"/>
      <c r="BP392" s="70"/>
      <c r="BQ392" s="70"/>
      <c r="BR392" s="70"/>
      <c r="BS392" s="70"/>
      <c r="BT392" s="70"/>
      <c r="BU392" s="70"/>
      <c r="BV392" s="70"/>
      <c r="BW392" s="70"/>
      <c r="BX392" s="70"/>
      <c r="BY392" s="70"/>
      <c r="BZ392" s="70"/>
      <c r="CA392" s="70"/>
      <c r="CB392" s="70"/>
      <c r="CC392" s="70"/>
      <c r="CD392" s="70"/>
      <c r="CE392" s="70"/>
      <c r="CF392" s="70"/>
      <c r="CG392" s="70"/>
      <c r="CH392" s="70"/>
    </row>
    <row r="393" spans="3:86" x14ac:dyDescent="0.85">
      <c r="C393" s="53"/>
      <c r="D393" s="70"/>
      <c r="E393" s="70"/>
      <c r="F393" s="139"/>
      <c r="G393" s="139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70"/>
      <c r="AS393" s="70"/>
      <c r="AT393" s="70"/>
      <c r="AU393" s="70"/>
      <c r="AV393" s="70"/>
      <c r="AW393" s="70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H393" s="70"/>
      <c r="BI393" s="70"/>
      <c r="BJ393" s="70"/>
      <c r="BK393" s="70"/>
      <c r="BL393" s="70"/>
      <c r="BM393" s="70"/>
      <c r="BN393" s="70"/>
      <c r="BO393" s="70"/>
      <c r="BP393" s="70"/>
      <c r="BQ393" s="70"/>
      <c r="BR393" s="70"/>
      <c r="BS393" s="70"/>
      <c r="BT393" s="70"/>
      <c r="BU393" s="70"/>
      <c r="BV393" s="70"/>
      <c r="BW393" s="70"/>
      <c r="BX393" s="70"/>
      <c r="BY393" s="70"/>
      <c r="BZ393" s="70"/>
      <c r="CA393" s="70"/>
      <c r="CB393" s="70"/>
      <c r="CC393" s="70"/>
      <c r="CD393" s="70"/>
      <c r="CE393" s="70"/>
      <c r="CF393" s="70"/>
      <c r="CG393" s="70"/>
      <c r="CH393" s="70"/>
    </row>
    <row r="394" spans="3:86" x14ac:dyDescent="0.85">
      <c r="C394" s="53"/>
      <c r="D394" s="70"/>
      <c r="E394" s="70"/>
      <c r="F394" s="139"/>
      <c r="G394" s="139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70"/>
      <c r="AX394" s="70"/>
      <c r="AY394" s="70"/>
      <c r="AZ394" s="70"/>
      <c r="BA394" s="70"/>
      <c r="BB394" s="70"/>
      <c r="BC394" s="70"/>
      <c r="BD394" s="70"/>
      <c r="BE394" s="70"/>
      <c r="BF394" s="70"/>
      <c r="BG394" s="70"/>
      <c r="BH394" s="70"/>
      <c r="BI394" s="70"/>
      <c r="BJ394" s="70"/>
      <c r="BK394" s="70"/>
      <c r="BL394" s="70"/>
      <c r="BM394" s="70"/>
      <c r="BN394" s="70"/>
      <c r="BO394" s="70"/>
      <c r="BP394" s="70"/>
      <c r="BQ394" s="70"/>
      <c r="BR394" s="70"/>
      <c r="BS394" s="70"/>
      <c r="BT394" s="70"/>
      <c r="BU394" s="70"/>
      <c r="BV394" s="70"/>
      <c r="BW394" s="70"/>
      <c r="BX394" s="70"/>
      <c r="BY394" s="70"/>
      <c r="BZ394" s="70"/>
      <c r="CA394" s="70"/>
      <c r="CB394" s="70"/>
      <c r="CC394" s="70"/>
      <c r="CD394" s="70"/>
      <c r="CE394" s="70"/>
      <c r="CF394" s="70"/>
      <c r="CG394" s="70"/>
      <c r="CH394" s="70"/>
    </row>
    <row r="395" spans="3:86" x14ac:dyDescent="0.85">
      <c r="C395" s="53"/>
      <c r="D395" s="70"/>
      <c r="E395" s="70"/>
      <c r="F395" s="139"/>
      <c r="G395" s="139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70"/>
      <c r="AS395" s="70"/>
      <c r="AT395" s="70"/>
      <c r="AU395" s="70"/>
      <c r="AV395" s="70"/>
      <c r="AW395" s="70"/>
      <c r="AX395" s="70"/>
      <c r="AY395" s="70"/>
      <c r="AZ395" s="70"/>
      <c r="BA395" s="70"/>
      <c r="BB395" s="70"/>
      <c r="BC395" s="70"/>
      <c r="BD395" s="70"/>
      <c r="BE395" s="70"/>
      <c r="BF395" s="70"/>
      <c r="BG395" s="70"/>
      <c r="BH395" s="70"/>
      <c r="BI395" s="70"/>
      <c r="BJ395" s="70"/>
      <c r="BK395" s="70"/>
      <c r="BL395" s="70"/>
      <c r="BM395" s="70"/>
      <c r="BN395" s="70"/>
      <c r="BO395" s="70"/>
      <c r="BP395" s="70"/>
      <c r="BQ395" s="70"/>
      <c r="BR395" s="70"/>
      <c r="BS395" s="70"/>
      <c r="BT395" s="70"/>
      <c r="BU395" s="70"/>
      <c r="BV395" s="70"/>
      <c r="BW395" s="70"/>
      <c r="BX395" s="70"/>
      <c r="BY395" s="70"/>
      <c r="BZ395" s="70"/>
      <c r="CA395" s="70"/>
      <c r="CB395" s="70"/>
      <c r="CC395" s="70"/>
      <c r="CD395" s="70"/>
      <c r="CE395" s="70"/>
      <c r="CF395" s="70"/>
      <c r="CG395" s="70"/>
      <c r="CH395" s="70"/>
    </row>
    <row r="396" spans="3:86" x14ac:dyDescent="0.85">
      <c r="C396" s="53"/>
      <c r="D396" s="70"/>
      <c r="E396" s="70"/>
      <c r="F396" s="139"/>
      <c r="G396" s="139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70"/>
      <c r="AS396" s="70"/>
      <c r="AT396" s="70"/>
      <c r="AU396" s="70"/>
      <c r="AV396" s="70"/>
      <c r="AW396" s="70"/>
      <c r="AX396" s="70"/>
      <c r="AY396" s="70"/>
      <c r="AZ396" s="70"/>
      <c r="BA396" s="70"/>
      <c r="BB396" s="70"/>
      <c r="BC396" s="70"/>
      <c r="BD396" s="70"/>
      <c r="BE396" s="70"/>
      <c r="BF396" s="70"/>
      <c r="BG396" s="70"/>
      <c r="BH396" s="70"/>
      <c r="BI396" s="70"/>
      <c r="BJ396" s="70"/>
      <c r="BK396" s="70"/>
      <c r="BL396" s="70"/>
      <c r="BM396" s="70"/>
      <c r="BN396" s="70"/>
      <c r="BO396" s="70"/>
      <c r="BP396" s="70"/>
      <c r="BQ396" s="70"/>
      <c r="BR396" s="70"/>
      <c r="BS396" s="70"/>
      <c r="BT396" s="70"/>
      <c r="BU396" s="70"/>
      <c r="BV396" s="70"/>
      <c r="BW396" s="70"/>
      <c r="BX396" s="70"/>
      <c r="BY396" s="70"/>
      <c r="BZ396" s="70"/>
      <c r="CA396" s="70"/>
      <c r="CB396" s="70"/>
      <c r="CC396" s="70"/>
      <c r="CD396" s="70"/>
      <c r="CE396" s="70"/>
      <c r="CF396" s="70"/>
      <c r="CG396" s="70"/>
      <c r="CH396" s="70"/>
    </row>
    <row r="397" spans="3:86" x14ac:dyDescent="0.85">
      <c r="C397" s="53"/>
      <c r="D397" s="70"/>
      <c r="E397" s="70"/>
      <c r="F397" s="139"/>
      <c r="G397" s="139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  <c r="BC397" s="70"/>
      <c r="BD397" s="70"/>
      <c r="BE397" s="70"/>
      <c r="BF397" s="70"/>
      <c r="BG397" s="70"/>
      <c r="BH397" s="70"/>
      <c r="BI397" s="70"/>
      <c r="BJ397" s="70"/>
      <c r="BK397" s="70"/>
      <c r="BL397" s="70"/>
      <c r="BM397" s="70"/>
      <c r="BN397" s="70"/>
      <c r="BO397" s="70"/>
      <c r="BP397" s="70"/>
      <c r="BQ397" s="70"/>
      <c r="BR397" s="70"/>
      <c r="BS397" s="70"/>
      <c r="BT397" s="70"/>
      <c r="BU397" s="70"/>
      <c r="BV397" s="70"/>
      <c r="BW397" s="70"/>
      <c r="BX397" s="70"/>
      <c r="BY397" s="70"/>
      <c r="BZ397" s="70"/>
      <c r="CA397" s="70"/>
      <c r="CB397" s="70"/>
      <c r="CC397" s="70"/>
      <c r="CD397" s="70"/>
      <c r="CE397" s="70"/>
      <c r="CF397" s="70"/>
      <c r="CG397" s="70"/>
      <c r="CH397" s="70"/>
    </row>
    <row r="398" spans="3:86" x14ac:dyDescent="0.85">
      <c r="C398" s="53"/>
      <c r="D398" s="70"/>
      <c r="E398" s="70"/>
      <c r="F398" s="139"/>
      <c r="G398" s="139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A398" s="70"/>
      <c r="BB398" s="70"/>
      <c r="BC398" s="70"/>
      <c r="BD398" s="70"/>
      <c r="BE398" s="70"/>
      <c r="BF398" s="70"/>
      <c r="BG398" s="70"/>
      <c r="BH398" s="70"/>
      <c r="BI398" s="70"/>
      <c r="BJ398" s="70"/>
      <c r="BK398" s="70"/>
      <c r="BL398" s="70"/>
      <c r="BM398" s="70"/>
      <c r="BN398" s="70"/>
      <c r="BO398" s="70"/>
      <c r="BP398" s="70"/>
      <c r="BQ398" s="70"/>
      <c r="BR398" s="70"/>
      <c r="BS398" s="70"/>
      <c r="BT398" s="70"/>
      <c r="BU398" s="70"/>
      <c r="BV398" s="70"/>
      <c r="BW398" s="70"/>
      <c r="BX398" s="70"/>
      <c r="BY398" s="70"/>
      <c r="BZ398" s="70"/>
      <c r="CA398" s="70"/>
      <c r="CB398" s="70"/>
      <c r="CC398" s="70"/>
      <c r="CD398" s="70"/>
      <c r="CE398" s="70"/>
      <c r="CF398" s="70"/>
      <c r="CG398" s="70"/>
      <c r="CH398" s="70"/>
    </row>
    <row r="399" spans="3:86" x14ac:dyDescent="0.85">
      <c r="C399" s="53"/>
      <c r="D399" s="70"/>
      <c r="E399" s="70"/>
      <c r="F399" s="139"/>
      <c r="G399" s="139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A399" s="70"/>
      <c r="BB399" s="70"/>
      <c r="BC399" s="70"/>
      <c r="BD399" s="70"/>
      <c r="BE399" s="70"/>
      <c r="BF399" s="70"/>
      <c r="BG399" s="70"/>
      <c r="BH399" s="70"/>
      <c r="BI399" s="70"/>
      <c r="BJ399" s="70"/>
      <c r="BK399" s="70"/>
      <c r="BL399" s="70"/>
      <c r="BM399" s="70"/>
      <c r="BN399" s="70"/>
      <c r="BO399" s="70"/>
      <c r="BP399" s="70"/>
      <c r="BQ399" s="70"/>
      <c r="BR399" s="70"/>
      <c r="BS399" s="70"/>
      <c r="BT399" s="70"/>
      <c r="BU399" s="70"/>
      <c r="BV399" s="70"/>
      <c r="BW399" s="70"/>
      <c r="BX399" s="70"/>
      <c r="BY399" s="70"/>
      <c r="BZ399" s="70"/>
      <c r="CA399" s="70"/>
      <c r="CB399" s="70"/>
      <c r="CC399" s="70"/>
      <c r="CD399" s="70"/>
      <c r="CE399" s="70"/>
      <c r="CF399" s="70"/>
      <c r="CG399" s="70"/>
      <c r="CH399" s="70"/>
    </row>
    <row r="400" spans="3:86" x14ac:dyDescent="0.85">
      <c r="C400" s="53"/>
      <c r="D400" s="70"/>
      <c r="E400" s="70"/>
      <c r="F400" s="139"/>
      <c r="G400" s="139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A400" s="70"/>
      <c r="BB400" s="70"/>
      <c r="BC400" s="70"/>
      <c r="BD400" s="70"/>
      <c r="BE400" s="70"/>
      <c r="BF400" s="70"/>
      <c r="BG400" s="70"/>
      <c r="BH400" s="70"/>
      <c r="BI400" s="70"/>
      <c r="BJ400" s="70"/>
      <c r="BK400" s="70"/>
      <c r="BL400" s="70"/>
      <c r="BM400" s="70"/>
      <c r="BN400" s="70"/>
      <c r="BO400" s="70"/>
      <c r="BP400" s="70"/>
      <c r="BQ400" s="70"/>
      <c r="BR400" s="70"/>
      <c r="BS400" s="70"/>
      <c r="BT400" s="70"/>
      <c r="BU400" s="70"/>
      <c r="BV400" s="70"/>
      <c r="BW400" s="70"/>
      <c r="BX400" s="70"/>
      <c r="BY400" s="70"/>
      <c r="BZ400" s="70"/>
      <c r="CA400" s="70"/>
      <c r="CB400" s="70"/>
      <c r="CC400" s="70"/>
      <c r="CD400" s="70"/>
      <c r="CE400" s="70"/>
      <c r="CF400" s="70"/>
      <c r="CG400" s="70"/>
      <c r="CH400" s="70"/>
    </row>
    <row r="401" spans="3:86" x14ac:dyDescent="0.85">
      <c r="C401" s="53"/>
      <c r="D401" s="70"/>
      <c r="E401" s="70"/>
      <c r="F401" s="139"/>
      <c r="G401" s="139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  <c r="AJ401" s="70"/>
      <c r="AK401" s="70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A401" s="70"/>
      <c r="BB401" s="70"/>
      <c r="BC401" s="70"/>
      <c r="BD401" s="70"/>
      <c r="BE401" s="70"/>
      <c r="BF401" s="70"/>
      <c r="BG401" s="70"/>
      <c r="BH401" s="70"/>
      <c r="BI401" s="70"/>
      <c r="BJ401" s="70"/>
      <c r="BK401" s="70"/>
      <c r="BL401" s="70"/>
      <c r="BM401" s="70"/>
      <c r="BN401" s="70"/>
      <c r="BO401" s="70"/>
      <c r="BP401" s="70"/>
      <c r="BQ401" s="70"/>
      <c r="BR401" s="70"/>
      <c r="BS401" s="70"/>
      <c r="BT401" s="70"/>
      <c r="BU401" s="70"/>
      <c r="BV401" s="70"/>
      <c r="BW401" s="70"/>
      <c r="BX401" s="70"/>
      <c r="BY401" s="70"/>
      <c r="BZ401" s="70"/>
      <c r="CA401" s="70"/>
      <c r="CB401" s="70"/>
      <c r="CC401" s="70"/>
      <c r="CD401" s="70"/>
      <c r="CE401" s="70"/>
      <c r="CF401" s="70"/>
      <c r="CG401" s="70"/>
      <c r="CH401" s="70"/>
    </row>
    <row r="402" spans="3:86" x14ac:dyDescent="0.85">
      <c r="C402" s="53"/>
      <c r="D402" s="70"/>
      <c r="E402" s="70"/>
      <c r="F402" s="139"/>
      <c r="G402" s="139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A402" s="70"/>
      <c r="BB402" s="70"/>
      <c r="BC402" s="70"/>
      <c r="BD402" s="70"/>
      <c r="BE402" s="70"/>
      <c r="BF402" s="70"/>
      <c r="BG402" s="70"/>
      <c r="BH402" s="70"/>
      <c r="BI402" s="70"/>
      <c r="BJ402" s="70"/>
      <c r="BK402" s="70"/>
      <c r="BL402" s="70"/>
      <c r="BM402" s="70"/>
      <c r="BN402" s="70"/>
      <c r="BO402" s="70"/>
      <c r="BP402" s="70"/>
      <c r="BQ402" s="70"/>
      <c r="BR402" s="70"/>
      <c r="BS402" s="70"/>
      <c r="BT402" s="70"/>
      <c r="BU402" s="70"/>
      <c r="BV402" s="70"/>
      <c r="BW402" s="70"/>
      <c r="BX402" s="70"/>
      <c r="BY402" s="70"/>
      <c r="BZ402" s="70"/>
      <c r="CA402" s="70"/>
      <c r="CB402" s="70"/>
      <c r="CC402" s="70"/>
      <c r="CD402" s="70"/>
      <c r="CE402" s="70"/>
      <c r="CF402" s="70"/>
      <c r="CG402" s="70"/>
      <c r="CH402" s="70"/>
    </row>
    <row r="403" spans="3:86" x14ac:dyDescent="0.85">
      <c r="C403" s="53"/>
      <c r="D403" s="70"/>
      <c r="E403" s="70"/>
      <c r="F403" s="139"/>
      <c r="G403" s="139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  <c r="BC403" s="70"/>
      <c r="BD403" s="70"/>
      <c r="BE403" s="70"/>
      <c r="BF403" s="70"/>
      <c r="BG403" s="70"/>
      <c r="BH403" s="70"/>
      <c r="BI403" s="70"/>
      <c r="BJ403" s="70"/>
      <c r="BK403" s="70"/>
      <c r="BL403" s="70"/>
      <c r="BM403" s="70"/>
      <c r="BN403" s="70"/>
      <c r="BO403" s="70"/>
      <c r="BP403" s="70"/>
      <c r="BQ403" s="70"/>
      <c r="BR403" s="70"/>
      <c r="BS403" s="70"/>
      <c r="BT403" s="70"/>
      <c r="BU403" s="70"/>
      <c r="BV403" s="70"/>
      <c r="BW403" s="70"/>
      <c r="BX403" s="70"/>
      <c r="BY403" s="70"/>
      <c r="BZ403" s="70"/>
      <c r="CA403" s="70"/>
      <c r="CB403" s="70"/>
      <c r="CC403" s="70"/>
      <c r="CD403" s="70"/>
      <c r="CE403" s="70"/>
      <c r="CF403" s="70"/>
      <c r="CG403" s="70"/>
      <c r="CH403" s="70"/>
    </row>
    <row r="404" spans="3:86" x14ac:dyDescent="0.85">
      <c r="C404" s="53"/>
      <c r="D404" s="70"/>
      <c r="E404" s="70"/>
      <c r="F404" s="139"/>
      <c r="G404" s="139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0"/>
      <c r="AX404" s="70"/>
      <c r="AY404" s="70"/>
      <c r="AZ404" s="70"/>
      <c r="BA404" s="70"/>
      <c r="BB404" s="70"/>
      <c r="BC404" s="70"/>
      <c r="BD404" s="70"/>
      <c r="BE404" s="70"/>
      <c r="BF404" s="70"/>
      <c r="BG404" s="70"/>
      <c r="BH404" s="70"/>
      <c r="BI404" s="70"/>
      <c r="BJ404" s="70"/>
      <c r="BK404" s="70"/>
      <c r="BL404" s="70"/>
      <c r="BM404" s="70"/>
      <c r="BN404" s="70"/>
      <c r="BO404" s="70"/>
      <c r="BP404" s="70"/>
      <c r="BQ404" s="70"/>
      <c r="BR404" s="70"/>
      <c r="BS404" s="70"/>
      <c r="BT404" s="70"/>
      <c r="BU404" s="70"/>
      <c r="BV404" s="70"/>
      <c r="BW404" s="70"/>
      <c r="BX404" s="70"/>
      <c r="BY404" s="70"/>
      <c r="BZ404" s="70"/>
      <c r="CA404" s="70"/>
      <c r="CB404" s="70"/>
      <c r="CC404" s="70"/>
      <c r="CD404" s="70"/>
      <c r="CE404" s="70"/>
      <c r="CF404" s="70"/>
      <c r="CG404" s="70"/>
      <c r="CH404" s="70"/>
    </row>
    <row r="405" spans="3:86" x14ac:dyDescent="0.85">
      <c r="C405" s="53"/>
      <c r="D405" s="70"/>
      <c r="E405" s="70"/>
      <c r="F405" s="139"/>
      <c r="G405" s="139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0"/>
      <c r="AX405" s="70"/>
      <c r="AY405" s="70"/>
      <c r="AZ405" s="70"/>
      <c r="BA405" s="70"/>
      <c r="BB405" s="70"/>
      <c r="BC405" s="70"/>
      <c r="BD405" s="70"/>
      <c r="BE405" s="70"/>
      <c r="BF405" s="70"/>
      <c r="BG405" s="70"/>
      <c r="BH405" s="70"/>
      <c r="BI405" s="70"/>
      <c r="BJ405" s="70"/>
      <c r="BK405" s="70"/>
      <c r="BL405" s="70"/>
      <c r="BM405" s="70"/>
      <c r="BN405" s="70"/>
      <c r="BO405" s="70"/>
      <c r="BP405" s="70"/>
      <c r="BQ405" s="70"/>
      <c r="BR405" s="70"/>
      <c r="BS405" s="70"/>
      <c r="BT405" s="70"/>
      <c r="BU405" s="70"/>
      <c r="BV405" s="70"/>
      <c r="BW405" s="70"/>
      <c r="BX405" s="70"/>
      <c r="BY405" s="70"/>
      <c r="BZ405" s="70"/>
      <c r="CA405" s="70"/>
      <c r="CB405" s="70"/>
      <c r="CC405" s="70"/>
      <c r="CD405" s="70"/>
      <c r="CE405" s="70"/>
      <c r="CF405" s="70"/>
      <c r="CG405" s="70"/>
      <c r="CH405" s="70"/>
    </row>
    <row r="406" spans="3:86" x14ac:dyDescent="0.85">
      <c r="C406" s="53"/>
      <c r="D406" s="70"/>
      <c r="E406" s="70"/>
      <c r="F406" s="139"/>
      <c r="G406" s="139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0"/>
      <c r="AX406" s="70"/>
      <c r="AY406" s="70"/>
      <c r="AZ406" s="70"/>
      <c r="BA406" s="70"/>
      <c r="BB406" s="70"/>
      <c r="BC406" s="70"/>
      <c r="BD406" s="70"/>
      <c r="BE406" s="70"/>
      <c r="BF406" s="70"/>
      <c r="BG406" s="70"/>
      <c r="BH406" s="70"/>
      <c r="BI406" s="70"/>
      <c r="BJ406" s="70"/>
      <c r="BK406" s="70"/>
      <c r="BL406" s="70"/>
      <c r="BM406" s="70"/>
      <c r="BN406" s="70"/>
      <c r="BO406" s="70"/>
      <c r="BP406" s="70"/>
      <c r="BQ406" s="70"/>
      <c r="BR406" s="70"/>
      <c r="BS406" s="70"/>
      <c r="BT406" s="70"/>
      <c r="BU406" s="70"/>
      <c r="BV406" s="70"/>
      <c r="BW406" s="70"/>
      <c r="BX406" s="70"/>
      <c r="BY406" s="70"/>
      <c r="BZ406" s="70"/>
      <c r="CA406" s="70"/>
      <c r="CB406" s="70"/>
      <c r="CC406" s="70"/>
      <c r="CD406" s="70"/>
      <c r="CE406" s="70"/>
      <c r="CF406" s="70"/>
      <c r="CG406" s="70"/>
      <c r="CH406" s="70"/>
    </row>
    <row r="407" spans="3:86" x14ac:dyDescent="0.85">
      <c r="C407" s="53"/>
      <c r="D407" s="70"/>
      <c r="E407" s="70"/>
      <c r="F407" s="139"/>
      <c r="G407" s="139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  <c r="AT407" s="70"/>
      <c r="AU407" s="70"/>
      <c r="AV407" s="70"/>
      <c r="AW407" s="70"/>
      <c r="AX407" s="70"/>
      <c r="AY407" s="70"/>
      <c r="AZ407" s="70"/>
      <c r="BA407" s="70"/>
      <c r="BB407" s="70"/>
      <c r="BC407" s="70"/>
      <c r="BD407" s="70"/>
      <c r="BE407" s="70"/>
      <c r="BF407" s="70"/>
      <c r="BG407" s="70"/>
      <c r="BH407" s="70"/>
      <c r="BI407" s="70"/>
      <c r="BJ407" s="70"/>
      <c r="BK407" s="70"/>
      <c r="BL407" s="70"/>
      <c r="BM407" s="70"/>
      <c r="BN407" s="70"/>
      <c r="BO407" s="70"/>
      <c r="BP407" s="70"/>
      <c r="BQ407" s="70"/>
      <c r="BR407" s="70"/>
      <c r="BS407" s="70"/>
      <c r="BT407" s="70"/>
      <c r="BU407" s="70"/>
      <c r="BV407" s="70"/>
      <c r="BW407" s="70"/>
      <c r="BX407" s="70"/>
      <c r="BY407" s="70"/>
      <c r="BZ407" s="70"/>
      <c r="CA407" s="70"/>
      <c r="CB407" s="70"/>
      <c r="CC407" s="70"/>
      <c r="CD407" s="70"/>
      <c r="CE407" s="70"/>
      <c r="CF407" s="70"/>
      <c r="CG407" s="70"/>
      <c r="CH407" s="70"/>
    </row>
    <row r="408" spans="3:86" x14ac:dyDescent="0.85">
      <c r="C408" s="53"/>
      <c r="D408" s="70"/>
      <c r="E408" s="70"/>
      <c r="F408" s="139"/>
      <c r="G408" s="139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0"/>
      <c r="AX408" s="70"/>
      <c r="AY408" s="70"/>
      <c r="AZ408" s="70"/>
      <c r="BA408" s="70"/>
      <c r="BB408" s="70"/>
      <c r="BC408" s="70"/>
      <c r="BD408" s="70"/>
      <c r="BE408" s="70"/>
      <c r="BF408" s="70"/>
      <c r="BG408" s="70"/>
      <c r="BH408" s="70"/>
      <c r="BI408" s="70"/>
      <c r="BJ408" s="70"/>
      <c r="BK408" s="70"/>
      <c r="BL408" s="70"/>
      <c r="BM408" s="70"/>
      <c r="BN408" s="70"/>
      <c r="BO408" s="70"/>
      <c r="BP408" s="70"/>
      <c r="BQ408" s="70"/>
      <c r="BR408" s="70"/>
      <c r="BS408" s="70"/>
      <c r="BT408" s="70"/>
      <c r="BU408" s="70"/>
      <c r="BV408" s="70"/>
      <c r="BW408" s="70"/>
      <c r="BX408" s="70"/>
      <c r="BY408" s="70"/>
      <c r="BZ408" s="70"/>
      <c r="CA408" s="70"/>
      <c r="CB408" s="70"/>
      <c r="CC408" s="70"/>
      <c r="CD408" s="70"/>
      <c r="CE408" s="70"/>
      <c r="CF408" s="70"/>
      <c r="CG408" s="70"/>
      <c r="CH408" s="70"/>
    </row>
    <row r="409" spans="3:86" x14ac:dyDescent="0.85">
      <c r="C409" s="53"/>
      <c r="D409" s="70"/>
      <c r="E409" s="70"/>
      <c r="F409" s="139"/>
      <c r="G409" s="139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70"/>
      <c r="AX409" s="70"/>
      <c r="AY409" s="70"/>
      <c r="AZ409" s="70"/>
      <c r="BA409" s="70"/>
      <c r="BB409" s="70"/>
      <c r="BC409" s="70"/>
      <c r="BD409" s="70"/>
      <c r="BE409" s="70"/>
      <c r="BF409" s="70"/>
      <c r="BG409" s="70"/>
      <c r="BH409" s="70"/>
      <c r="BI409" s="70"/>
      <c r="BJ409" s="70"/>
      <c r="BK409" s="70"/>
      <c r="BL409" s="70"/>
      <c r="BM409" s="70"/>
      <c r="BN409" s="70"/>
      <c r="BO409" s="70"/>
      <c r="BP409" s="70"/>
      <c r="BQ409" s="70"/>
      <c r="BR409" s="70"/>
      <c r="BS409" s="70"/>
      <c r="BT409" s="70"/>
      <c r="BU409" s="70"/>
      <c r="BV409" s="70"/>
      <c r="BW409" s="70"/>
      <c r="BX409" s="70"/>
      <c r="BY409" s="70"/>
      <c r="BZ409" s="70"/>
      <c r="CA409" s="70"/>
      <c r="CB409" s="70"/>
      <c r="CC409" s="70"/>
      <c r="CD409" s="70"/>
      <c r="CE409" s="70"/>
      <c r="CF409" s="70"/>
      <c r="CG409" s="70"/>
      <c r="CH409" s="70"/>
    </row>
    <row r="410" spans="3:86" x14ac:dyDescent="0.85">
      <c r="C410" s="53"/>
      <c r="D410" s="70"/>
      <c r="E410" s="70"/>
      <c r="F410" s="139"/>
      <c r="G410" s="139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  <c r="AI410" s="70"/>
      <c r="AJ410" s="70"/>
      <c r="AK410" s="70"/>
      <c r="AL410" s="70"/>
      <c r="AM410" s="70"/>
      <c r="AN410" s="70"/>
      <c r="AO410" s="70"/>
      <c r="AP410" s="70"/>
      <c r="AQ410" s="70"/>
      <c r="AR410" s="70"/>
      <c r="AS410" s="70"/>
      <c r="AT410" s="70"/>
      <c r="AU410" s="70"/>
      <c r="AV410" s="70"/>
      <c r="AW410" s="70"/>
      <c r="AX410" s="70"/>
      <c r="AY410" s="70"/>
      <c r="AZ410" s="70"/>
      <c r="BA410" s="70"/>
      <c r="BB410" s="70"/>
      <c r="BC410" s="70"/>
      <c r="BD410" s="70"/>
      <c r="BE410" s="70"/>
      <c r="BF410" s="70"/>
      <c r="BG410" s="70"/>
      <c r="BH410" s="70"/>
      <c r="BI410" s="70"/>
      <c r="BJ410" s="70"/>
      <c r="BK410" s="70"/>
      <c r="BL410" s="70"/>
      <c r="BM410" s="70"/>
      <c r="BN410" s="70"/>
      <c r="BO410" s="70"/>
      <c r="BP410" s="70"/>
      <c r="BQ410" s="70"/>
      <c r="BR410" s="70"/>
      <c r="BS410" s="70"/>
      <c r="BT410" s="70"/>
      <c r="BU410" s="70"/>
      <c r="BV410" s="70"/>
      <c r="BW410" s="70"/>
      <c r="BX410" s="70"/>
      <c r="BY410" s="70"/>
      <c r="BZ410" s="70"/>
      <c r="CA410" s="70"/>
      <c r="CB410" s="70"/>
      <c r="CC410" s="70"/>
      <c r="CD410" s="70"/>
      <c r="CE410" s="70"/>
      <c r="CF410" s="70"/>
      <c r="CG410" s="70"/>
      <c r="CH410" s="70"/>
    </row>
    <row r="411" spans="3:86" x14ac:dyDescent="0.85">
      <c r="C411" s="53"/>
      <c r="D411" s="70"/>
      <c r="E411" s="70"/>
      <c r="F411" s="139"/>
      <c r="G411" s="139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70"/>
      <c r="AS411" s="70"/>
      <c r="AT411" s="70"/>
      <c r="AU411" s="70"/>
      <c r="AV411" s="70"/>
      <c r="AW411" s="70"/>
      <c r="AX411" s="70"/>
      <c r="AY411" s="70"/>
      <c r="AZ411" s="70"/>
      <c r="BA411" s="70"/>
      <c r="BB411" s="70"/>
      <c r="BC411" s="70"/>
      <c r="BD411" s="70"/>
      <c r="BE411" s="70"/>
      <c r="BF411" s="70"/>
      <c r="BG411" s="70"/>
      <c r="BH411" s="70"/>
      <c r="BI411" s="70"/>
      <c r="BJ411" s="70"/>
      <c r="BK411" s="70"/>
      <c r="BL411" s="70"/>
      <c r="BM411" s="70"/>
      <c r="BN411" s="70"/>
      <c r="BO411" s="70"/>
      <c r="BP411" s="70"/>
      <c r="BQ411" s="70"/>
      <c r="BR411" s="70"/>
      <c r="BS411" s="70"/>
      <c r="BT411" s="70"/>
      <c r="BU411" s="70"/>
      <c r="BV411" s="70"/>
      <c r="BW411" s="70"/>
      <c r="BX411" s="70"/>
      <c r="BY411" s="70"/>
      <c r="BZ411" s="70"/>
      <c r="CA411" s="70"/>
      <c r="CB411" s="70"/>
      <c r="CC411" s="70"/>
      <c r="CD411" s="70"/>
      <c r="CE411" s="70"/>
      <c r="CF411" s="70"/>
      <c r="CG411" s="70"/>
      <c r="CH411" s="70"/>
    </row>
    <row r="412" spans="3:86" x14ac:dyDescent="0.85">
      <c r="C412" s="53"/>
      <c r="D412" s="70"/>
      <c r="E412" s="70"/>
      <c r="F412" s="139"/>
      <c r="G412" s="139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  <c r="AI412" s="70"/>
      <c r="AJ412" s="70"/>
      <c r="AK412" s="70"/>
      <c r="AL412" s="70"/>
      <c r="AM412" s="70"/>
      <c r="AN412" s="70"/>
      <c r="AO412" s="70"/>
      <c r="AP412" s="70"/>
      <c r="AQ412" s="70"/>
      <c r="AR412" s="70"/>
      <c r="AS412" s="70"/>
      <c r="AT412" s="70"/>
      <c r="AU412" s="70"/>
      <c r="AV412" s="70"/>
      <c r="AW412" s="70"/>
      <c r="AX412" s="70"/>
      <c r="AY412" s="70"/>
      <c r="AZ412" s="70"/>
      <c r="BA412" s="70"/>
      <c r="BB412" s="70"/>
      <c r="BC412" s="70"/>
      <c r="BD412" s="70"/>
      <c r="BE412" s="70"/>
      <c r="BF412" s="70"/>
      <c r="BG412" s="70"/>
      <c r="BH412" s="70"/>
      <c r="BI412" s="70"/>
      <c r="BJ412" s="70"/>
      <c r="BK412" s="70"/>
      <c r="BL412" s="70"/>
      <c r="BM412" s="70"/>
      <c r="BN412" s="70"/>
      <c r="BO412" s="70"/>
      <c r="BP412" s="70"/>
      <c r="BQ412" s="70"/>
      <c r="BR412" s="70"/>
      <c r="BS412" s="70"/>
      <c r="BT412" s="70"/>
      <c r="BU412" s="70"/>
      <c r="BV412" s="70"/>
      <c r="BW412" s="70"/>
      <c r="BX412" s="70"/>
      <c r="BY412" s="70"/>
      <c r="BZ412" s="70"/>
      <c r="CA412" s="70"/>
      <c r="CB412" s="70"/>
      <c r="CC412" s="70"/>
      <c r="CD412" s="70"/>
      <c r="CE412" s="70"/>
      <c r="CF412" s="70"/>
      <c r="CG412" s="70"/>
      <c r="CH412" s="70"/>
    </row>
    <row r="413" spans="3:86" x14ac:dyDescent="0.85">
      <c r="C413" s="53"/>
      <c r="D413" s="70"/>
      <c r="E413" s="70"/>
      <c r="F413" s="139"/>
      <c r="G413" s="139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  <c r="AI413" s="70"/>
      <c r="AJ413" s="70"/>
      <c r="AK413" s="70"/>
      <c r="AL413" s="70"/>
      <c r="AM413" s="70"/>
      <c r="AN413" s="70"/>
      <c r="AO413" s="70"/>
      <c r="AP413" s="70"/>
      <c r="AQ413" s="70"/>
      <c r="AR413" s="70"/>
      <c r="AS413" s="70"/>
      <c r="AT413" s="70"/>
      <c r="AU413" s="70"/>
      <c r="AV413" s="70"/>
      <c r="AW413" s="70"/>
      <c r="AX413" s="70"/>
      <c r="AY413" s="70"/>
      <c r="AZ413" s="70"/>
      <c r="BA413" s="70"/>
      <c r="BB413" s="70"/>
      <c r="BC413" s="70"/>
      <c r="BD413" s="70"/>
      <c r="BE413" s="70"/>
      <c r="BF413" s="70"/>
      <c r="BG413" s="70"/>
      <c r="BH413" s="70"/>
      <c r="BI413" s="70"/>
      <c r="BJ413" s="70"/>
      <c r="BK413" s="70"/>
      <c r="BL413" s="70"/>
      <c r="BM413" s="70"/>
      <c r="BN413" s="70"/>
      <c r="BO413" s="70"/>
      <c r="BP413" s="70"/>
      <c r="BQ413" s="70"/>
      <c r="BR413" s="70"/>
      <c r="BS413" s="70"/>
      <c r="BT413" s="70"/>
      <c r="BU413" s="70"/>
      <c r="BV413" s="70"/>
      <c r="BW413" s="70"/>
      <c r="BX413" s="70"/>
      <c r="BY413" s="70"/>
      <c r="BZ413" s="70"/>
      <c r="CA413" s="70"/>
      <c r="CB413" s="70"/>
      <c r="CC413" s="70"/>
      <c r="CD413" s="70"/>
      <c r="CE413" s="70"/>
      <c r="CF413" s="70"/>
      <c r="CG413" s="70"/>
      <c r="CH413" s="70"/>
    </row>
    <row r="414" spans="3:86" x14ac:dyDescent="0.85">
      <c r="C414" s="53"/>
      <c r="D414" s="70"/>
      <c r="E414" s="70"/>
      <c r="F414" s="139"/>
      <c r="G414" s="139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  <c r="AG414" s="70"/>
      <c r="AH414" s="70"/>
      <c r="AI414" s="70"/>
      <c r="AJ414" s="70"/>
      <c r="AK414" s="70"/>
      <c r="AL414" s="70"/>
      <c r="AM414" s="70"/>
      <c r="AN414" s="70"/>
      <c r="AO414" s="70"/>
      <c r="AP414" s="70"/>
      <c r="AQ414" s="70"/>
      <c r="AR414" s="70"/>
      <c r="AS414" s="70"/>
      <c r="AT414" s="70"/>
      <c r="AU414" s="70"/>
      <c r="AV414" s="70"/>
      <c r="AW414" s="70"/>
      <c r="AX414" s="70"/>
      <c r="AY414" s="70"/>
      <c r="AZ414" s="70"/>
      <c r="BA414" s="70"/>
      <c r="BB414" s="70"/>
      <c r="BC414" s="70"/>
      <c r="BD414" s="70"/>
      <c r="BE414" s="70"/>
      <c r="BF414" s="70"/>
      <c r="BG414" s="70"/>
      <c r="BH414" s="70"/>
      <c r="BI414" s="70"/>
      <c r="BJ414" s="70"/>
      <c r="BK414" s="70"/>
      <c r="BL414" s="70"/>
      <c r="BM414" s="70"/>
      <c r="BN414" s="70"/>
      <c r="BO414" s="70"/>
      <c r="BP414" s="70"/>
      <c r="BQ414" s="70"/>
      <c r="BR414" s="70"/>
      <c r="BS414" s="70"/>
      <c r="BT414" s="70"/>
      <c r="BU414" s="70"/>
      <c r="BV414" s="70"/>
      <c r="BW414" s="70"/>
      <c r="BX414" s="70"/>
      <c r="BY414" s="70"/>
      <c r="BZ414" s="70"/>
      <c r="CA414" s="70"/>
      <c r="CB414" s="70"/>
      <c r="CC414" s="70"/>
      <c r="CD414" s="70"/>
      <c r="CE414" s="70"/>
      <c r="CF414" s="70"/>
      <c r="CG414" s="70"/>
      <c r="CH414" s="70"/>
    </row>
    <row r="415" spans="3:86" x14ac:dyDescent="0.85">
      <c r="C415" s="53"/>
      <c r="D415" s="70"/>
      <c r="E415" s="70"/>
      <c r="F415" s="139"/>
      <c r="G415" s="139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  <c r="AG415" s="70"/>
      <c r="AH415" s="70"/>
      <c r="AI415" s="70"/>
      <c r="AJ415" s="70"/>
      <c r="AK415" s="70"/>
      <c r="AL415" s="70"/>
      <c r="AM415" s="70"/>
      <c r="AN415" s="70"/>
      <c r="AO415" s="70"/>
      <c r="AP415" s="70"/>
      <c r="AQ415" s="70"/>
      <c r="AR415" s="70"/>
      <c r="AS415" s="70"/>
      <c r="AT415" s="70"/>
      <c r="AU415" s="70"/>
      <c r="AV415" s="70"/>
      <c r="AW415" s="70"/>
      <c r="AX415" s="70"/>
      <c r="AY415" s="70"/>
      <c r="AZ415" s="70"/>
      <c r="BA415" s="70"/>
      <c r="BB415" s="70"/>
      <c r="BC415" s="70"/>
      <c r="BD415" s="70"/>
      <c r="BE415" s="70"/>
      <c r="BF415" s="70"/>
      <c r="BG415" s="70"/>
      <c r="BH415" s="70"/>
      <c r="BI415" s="70"/>
      <c r="BJ415" s="70"/>
      <c r="BK415" s="70"/>
      <c r="BL415" s="70"/>
      <c r="BM415" s="70"/>
      <c r="BN415" s="70"/>
      <c r="BO415" s="70"/>
      <c r="BP415" s="70"/>
      <c r="BQ415" s="70"/>
      <c r="BR415" s="70"/>
      <c r="BS415" s="70"/>
      <c r="BT415" s="70"/>
      <c r="BU415" s="70"/>
      <c r="BV415" s="70"/>
      <c r="BW415" s="70"/>
      <c r="BX415" s="70"/>
      <c r="BY415" s="70"/>
      <c r="BZ415" s="70"/>
      <c r="CA415" s="70"/>
      <c r="CB415" s="70"/>
      <c r="CC415" s="70"/>
      <c r="CD415" s="70"/>
      <c r="CE415" s="70"/>
      <c r="CF415" s="70"/>
      <c r="CG415" s="70"/>
      <c r="CH415" s="70"/>
    </row>
    <row r="416" spans="3:86" x14ac:dyDescent="0.85">
      <c r="C416" s="53"/>
      <c r="D416" s="70"/>
      <c r="E416" s="70"/>
      <c r="F416" s="139"/>
      <c r="G416" s="139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  <c r="AI416" s="70"/>
      <c r="AJ416" s="70"/>
      <c r="AK416" s="70"/>
      <c r="AL416" s="70"/>
      <c r="AM416" s="70"/>
      <c r="AN416" s="70"/>
      <c r="AO416" s="70"/>
      <c r="AP416" s="70"/>
      <c r="AQ416" s="70"/>
      <c r="AR416" s="70"/>
      <c r="AS416" s="70"/>
      <c r="AT416" s="70"/>
      <c r="AU416" s="70"/>
      <c r="AV416" s="70"/>
      <c r="AW416" s="70"/>
      <c r="AX416" s="70"/>
      <c r="AY416" s="70"/>
      <c r="AZ416" s="70"/>
      <c r="BA416" s="70"/>
      <c r="BB416" s="70"/>
      <c r="BC416" s="70"/>
      <c r="BD416" s="70"/>
      <c r="BE416" s="70"/>
      <c r="BF416" s="70"/>
      <c r="BG416" s="70"/>
      <c r="BH416" s="70"/>
      <c r="BI416" s="70"/>
      <c r="BJ416" s="70"/>
      <c r="BK416" s="70"/>
      <c r="BL416" s="70"/>
      <c r="BM416" s="70"/>
      <c r="BN416" s="70"/>
      <c r="BO416" s="70"/>
      <c r="BP416" s="70"/>
      <c r="BQ416" s="70"/>
      <c r="BR416" s="70"/>
      <c r="BS416" s="70"/>
      <c r="BT416" s="70"/>
      <c r="BU416" s="70"/>
      <c r="BV416" s="70"/>
      <c r="BW416" s="70"/>
      <c r="BX416" s="70"/>
      <c r="BY416" s="70"/>
      <c r="BZ416" s="70"/>
      <c r="CA416" s="70"/>
      <c r="CB416" s="70"/>
      <c r="CC416" s="70"/>
      <c r="CD416" s="70"/>
      <c r="CE416" s="70"/>
      <c r="CF416" s="70"/>
      <c r="CG416" s="70"/>
      <c r="CH416" s="70"/>
    </row>
    <row r="417" spans="3:86" x14ac:dyDescent="0.85">
      <c r="C417" s="53"/>
      <c r="D417" s="70"/>
      <c r="E417" s="70"/>
      <c r="F417" s="139"/>
      <c r="G417" s="139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  <c r="AI417" s="70"/>
      <c r="AJ417" s="70"/>
      <c r="AK417" s="70"/>
      <c r="AL417" s="70"/>
      <c r="AM417" s="70"/>
      <c r="AN417" s="70"/>
      <c r="AO417" s="70"/>
      <c r="AP417" s="70"/>
      <c r="AQ417" s="70"/>
      <c r="AR417" s="70"/>
      <c r="AS417" s="70"/>
      <c r="AT417" s="70"/>
      <c r="AU417" s="70"/>
      <c r="AV417" s="70"/>
      <c r="AW417" s="70"/>
      <c r="AX417" s="70"/>
      <c r="AY417" s="70"/>
      <c r="AZ417" s="70"/>
      <c r="BA417" s="70"/>
      <c r="BB417" s="70"/>
      <c r="BC417" s="70"/>
      <c r="BD417" s="70"/>
      <c r="BE417" s="70"/>
      <c r="BF417" s="70"/>
      <c r="BG417" s="70"/>
      <c r="BH417" s="70"/>
      <c r="BI417" s="70"/>
      <c r="BJ417" s="70"/>
      <c r="BK417" s="70"/>
      <c r="BL417" s="70"/>
      <c r="BM417" s="70"/>
      <c r="BN417" s="70"/>
      <c r="BO417" s="70"/>
      <c r="BP417" s="70"/>
      <c r="BQ417" s="70"/>
      <c r="BR417" s="70"/>
      <c r="BS417" s="70"/>
      <c r="BT417" s="70"/>
      <c r="BU417" s="70"/>
      <c r="BV417" s="70"/>
      <c r="BW417" s="70"/>
      <c r="BX417" s="70"/>
      <c r="BY417" s="70"/>
      <c r="BZ417" s="70"/>
      <c r="CA417" s="70"/>
      <c r="CB417" s="70"/>
      <c r="CC417" s="70"/>
      <c r="CD417" s="70"/>
      <c r="CE417" s="70"/>
      <c r="CF417" s="70"/>
      <c r="CG417" s="70"/>
      <c r="CH417" s="70"/>
    </row>
    <row r="418" spans="3:86" x14ac:dyDescent="0.85">
      <c r="C418" s="53"/>
      <c r="D418" s="70"/>
      <c r="E418" s="70"/>
      <c r="F418" s="139"/>
      <c r="G418" s="139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70"/>
      <c r="AS418" s="70"/>
      <c r="AT418" s="70"/>
      <c r="AU418" s="70"/>
      <c r="AV418" s="70"/>
      <c r="AW418" s="70"/>
      <c r="AX418" s="70"/>
      <c r="AY418" s="70"/>
      <c r="AZ418" s="70"/>
      <c r="BA418" s="70"/>
      <c r="BB418" s="70"/>
      <c r="BC418" s="70"/>
      <c r="BD418" s="70"/>
      <c r="BE418" s="70"/>
      <c r="BF418" s="70"/>
      <c r="BG418" s="70"/>
      <c r="BH418" s="70"/>
      <c r="BI418" s="70"/>
      <c r="BJ418" s="70"/>
      <c r="BK418" s="70"/>
      <c r="BL418" s="70"/>
      <c r="BM418" s="70"/>
      <c r="BN418" s="70"/>
      <c r="BO418" s="70"/>
      <c r="BP418" s="70"/>
      <c r="BQ418" s="70"/>
      <c r="BR418" s="70"/>
      <c r="BS418" s="70"/>
      <c r="BT418" s="70"/>
      <c r="BU418" s="70"/>
      <c r="BV418" s="70"/>
      <c r="BW418" s="70"/>
      <c r="BX418" s="70"/>
      <c r="BY418" s="70"/>
      <c r="BZ418" s="70"/>
      <c r="CA418" s="70"/>
      <c r="CB418" s="70"/>
      <c r="CC418" s="70"/>
      <c r="CD418" s="70"/>
      <c r="CE418" s="70"/>
      <c r="CF418" s="70"/>
      <c r="CG418" s="70"/>
      <c r="CH418" s="70"/>
    </row>
    <row r="419" spans="3:86" x14ac:dyDescent="0.85">
      <c r="C419" s="53"/>
      <c r="D419" s="70"/>
      <c r="E419" s="70"/>
      <c r="F419" s="139"/>
      <c r="G419" s="139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  <c r="AJ419" s="70"/>
      <c r="AK419" s="70"/>
      <c r="AL419" s="70"/>
      <c r="AM419" s="70"/>
      <c r="AN419" s="70"/>
      <c r="AO419" s="70"/>
      <c r="AP419" s="70"/>
      <c r="AQ419" s="70"/>
      <c r="AR419" s="70"/>
      <c r="AS419" s="70"/>
      <c r="AT419" s="70"/>
      <c r="AU419" s="70"/>
      <c r="AV419" s="70"/>
      <c r="AW419" s="70"/>
      <c r="AX419" s="70"/>
      <c r="AY419" s="70"/>
      <c r="AZ419" s="70"/>
      <c r="BA419" s="70"/>
      <c r="BB419" s="70"/>
      <c r="BC419" s="70"/>
      <c r="BD419" s="70"/>
      <c r="BE419" s="70"/>
      <c r="BF419" s="70"/>
      <c r="BG419" s="70"/>
      <c r="BH419" s="70"/>
      <c r="BI419" s="70"/>
      <c r="BJ419" s="70"/>
      <c r="BK419" s="70"/>
      <c r="BL419" s="70"/>
      <c r="BM419" s="70"/>
      <c r="BN419" s="70"/>
      <c r="BO419" s="70"/>
      <c r="BP419" s="70"/>
      <c r="BQ419" s="70"/>
      <c r="BR419" s="70"/>
      <c r="BS419" s="70"/>
      <c r="BT419" s="70"/>
      <c r="BU419" s="70"/>
      <c r="BV419" s="70"/>
      <c r="BW419" s="70"/>
      <c r="BX419" s="70"/>
      <c r="BY419" s="70"/>
      <c r="BZ419" s="70"/>
      <c r="CA419" s="70"/>
      <c r="CB419" s="70"/>
      <c r="CC419" s="70"/>
      <c r="CD419" s="70"/>
      <c r="CE419" s="70"/>
      <c r="CF419" s="70"/>
      <c r="CG419" s="70"/>
      <c r="CH419" s="70"/>
    </row>
    <row r="420" spans="3:86" x14ac:dyDescent="0.85">
      <c r="C420" s="53"/>
      <c r="D420" s="70"/>
      <c r="E420" s="70"/>
      <c r="F420" s="139"/>
      <c r="G420" s="139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0"/>
      <c r="AQ420" s="70"/>
      <c r="AR420" s="70"/>
      <c r="AS420" s="70"/>
      <c r="AT420" s="70"/>
      <c r="AU420" s="70"/>
      <c r="AV420" s="70"/>
      <c r="AW420" s="70"/>
      <c r="AX420" s="70"/>
      <c r="AY420" s="70"/>
      <c r="AZ420" s="70"/>
      <c r="BA420" s="70"/>
      <c r="BB420" s="70"/>
      <c r="BC420" s="70"/>
      <c r="BD420" s="70"/>
      <c r="BE420" s="70"/>
      <c r="BF420" s="70"/>
      <c r="BG420" s="70"/>
      <c r="BH420" s="70"/>
      <c r="BI420" s="70"/>
      <c r="BJ420" s="70"/>
      <c r="BK420" s="70"/>
      <c r="BL420" s="70"/>
      <c r="BM420" s="70"/>
      <c r="BN420" s="70"/>
      <c r="BO420" s="70"/>
      <c r="BP420" s="70"/>
      <c r="BQ420" s="70"/>
      <c r="BR420" s="70"/>
      <c r="BS420" s="70"/>
      <c r="BT420" s="70"/>
      <c r="BU420" s="70"/>
      <c r="BV420" s="70"/>
      <c r="BW420" s="70"/>
      <c r="BX420" s="70"/>
      <c r="BY420" s="70"/>
      <c r="BZ420" s="70"/>
      <c r="CA420" s="70"/>
      <c r="CB420" s="70"/>
      <c r="CC420" s="70"/>
      <c r="CD420" s="70"/>
      <c r="CE420" s="70"/>
      <c r="CF420" s="70"/>
      <c r="CG420" s="70"/>
      <c r="CH420" s="70"/>
    </row>
    <row r="421" spans="3:86" x14ac:dyDescent="0.85">
      <c r="C421" s="53"/>
      <c r="D421" s="70"/>
      <c r="E421" s="70"/>
      <c r="F421" s="139"/>
      <c r="G421" s="139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  <c r="AJ421" s="70"/>
      <c r="AK421" s="70"/>
      <c r="AL421" s="70"/>
      <c r="AM421" s="70"/>
      <c r="AN421" s="70"/>
      <c r="AO421" s="70"/>
      <c r="AP421" s="70"/>
      <c r="AQ421" s="70"/>
      <c r="AR421" s="70"/>
      <c r="AS421" s="70"/>
      <c r="AT421" s="70"/>
      <c r="AU421" s="70"/>
      <c r="AV421" s="70"/>
      <c r="AW421" s="70"/>
      <c r="AX421" s="70"/>
      <c r="AY421" s="70"/>
      <c r="AZ421" s="70"/>
      <c r="BA421" s="70"/>
      <c r="BB421" s="70"/>
      <c r="BC421" s="70"/>
      <c r="BD421" s="70"/>
      <c r="BE421" s="70"/>
      <c r="BF421" s="70"/>
      <c r="BG421" s="70"/>
      <c r="BH421" s="70"/>
      <c r="BI421" s="70"/>
      <c r="BJ421" s="70"/>
      <c r="BK421" s="70"/>
      <c r="BL421" s="70"/>
      <c r="BM421" s="70"/>
      <c r="BN421" s="70"/>
      <c r="BO421" s="70"/>
      <c r="BP421" s="70"/>
      <c r="BQ421" s="70"/>
      <c r="BR421" s="70"/>
      <c r="BS421" s="70"/>
      <c r="BT421" s="70"/>
      <c r="BU421" s="70"/>
      <c r="BV421" s="70"/>
      <c r="BW421" s="70"/>
      <c r="BX421" s="70"/>
      <c r="BY421" s="70"/>
      <c r="BZ421" s="70"/>
      <c r="CA421" s="70"/>
      <c r="CB421" s="70"/>
      <c r="CC421" s="70"/>
      <c r="CD421" s="70"/>
      <c r="CE421" s="70"/>
      <c r="CF421" s="70"/>
      <c r="CG421" s="70"/>
      <c r="CH421" s="70"/>
    </row>
    <row r="422" spans="3:86" x14ac:dyDescent="0.85">
      <c r="C422" s="53"/>
      <c r="D422" s="70"/>
      <c r="E422" s="70"/>
      <c r="F422" s="139"/>
      <c r="G422" s="139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  <c r="AJ422" s="70"/>
      <c r="AK422" s="70"/>
      <c r="AL422" s="70"/>
      <c r="AM422" s="70"/>
      <c r="AN422" s="70"/>
      <c r="AO422" s="70"/>
      <c r="AP422" s="70"/>
      <c r="AQ422" s="70"/>
      <c r="AR422" s="70"/>
      <c r="AS422" s="70"/>
      <c r="AT422" s="70"/>
      <c r="AU422" s="70"/>
      <c r="AV422" s="70"/>
      <c r="AW422" s="70"/>
      <c r="AX422" s="70"/>
      <c r="AY422" s="70"/>
      <c r="AZ422" s="70"/>
      <c r="BA422" s="70"/>
      <c r="BB422" s="70"/>
      <c r="BC422" s="70"/>
      <c r="BD422" s="70"/>
      <c r="BE422" s="70"/>
      <c r="BF422" s="70"/>
      <c r="BG422" s="70"/>
      <c r="BH422" s="70"/>
      <c r="BI422" s="70"/>
      <c r="BJ422" s="70"/>
      <c r="BK422" s="70"/>
      <c r="BL422" s="70"/>
      <c r="BM422" s="70"/>
      <c r="BN422" s="70"/>
      <c r="BO422" s="70"/>
      <c r="BP422" s="70"/>
      <c r="BQ422" s="70"/>
      <c r="BR422" s="70"/>
      <c r="BS422" s="70"/>
      <c r="BT422" s="70"/>
      <c r="BU422" s="70"/>
      <c r="BV422" s="70"/>
      <c r="BW422" s="70"/>
      <c r="BX422" s="70"/>
      <c r="BY422" s="70"/>
      <c r="BZ422" s="70"/>
      <c r="CA422" s="70"/>
      <c r="CB422" s="70"/>
      <c r="CC422" s="70"/>
      <c r="CD422" s="70"/>
      <c r="CE422" s="70"/>
      <c r="CF422" s="70"/>
      <c r="CG422" s="70"/>
      <c r="CH422" s="70"/>
    </row>
    <row r="423" spans="3:86" x14ac:dyDescent="0.85">
      <c r="C423" s="53"/>
      <c r="D423" s="70"/>
      <c r="E423" s="70"/>
      <c r="F423" s="139"/>
      <c r="G423" s="139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  <c r="AJ423" s="70"/>
      <c r="AK423" s="70"/>
      <c r="AL423" s="70"/>
      <c r="AM423" s="70"/>
      <c r="AN423" s="70"/>
      <c r="AO423" s="70"/>
      <c r="AP423" s="70"/>
      <c r="AQ423" s="70"/>
      <c r="AR423" s="70"/>
      <c r="AS423" s="70"/>
      <c r="AT423" s="70"/>
      <c r="AU423" s="70"/>
      <c r="AV423" s="70"/>
      <c r="AW423" s="70"/>
      <c r="AX423" s="70"/>
      <c r="AY423" s="70"/>
      <c r="AZ423" s="70"/>
      <c r="BA423" s="70"/>
      <c r="BB423" s="70"/>
      <c r="BC423" s="70"/>
      <c r="BD423" s="70"/>
      <c r="BE423" s="70"/>
      <c r="BF423" s="70"/>
      <c r="BG423" s="70"/>
      <c r="BH423" s="70"/>
      <c r="BI423" s="70"/>
      <c r="BJ423" s="70"/>
      <c r="BK423" s="70"/>
      <c r="BL423" s="70"/>
      <c r="BM423" s="70"/>
      <c r="BN423" s="70"/>
      <c r="BO423" s="70"/>
      <c r="BP423" s="70"/>
      <c r="BQ423" s="70"/>
      <c r="BR423" s="70"/>
      <c r="BS423" s="70"/>
      <c r="BT423" s="70"/>
      <c r="BU423" s="70"/>
      <c r="BV423" s="70"/>
      <c r="BW423" s="70"/>
      <c r="BX423" s="70"/>
      <c r="BY423" s="70"/>
      <c r="BZ423" s="70"/>
      <c r="CA423" s="70"/>
      <c r="CB423" s="70"/>
      <c r="CC423" s="70"/>
      <c r="CD423" s="70"/>
      <c r="CE423" s="70"/>
      <c r="CF423" s="70"/>
      <c r="CG423" s="70"/>
      <c r="CH423" s="70"/>
    </row>
    <row r="424" spans="3:86" x14ac:dyDescent="0.85">
      <c r="C424" s="53"/>
      <c r="D424" s="70"/>
      <c r="E424" s="70"/>
      <c r="F424" s="139"/>
      <c r="G424" s="139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  <c r="AJ424" s="70"/>
      <c r="AK424" s="70"/>
      <c r="AL424" s="70"/>
      <c r="AM424" s="70"/>
      <c r="AN424" s="70"/>
      <c r="AO424" s="70"/>
      <c r="AP424" s="70"/>
      <c r="AQ424" s="70"/>
      <c r="AR424" s="70"/>
      <c r="AS424" s="70"/>
      <c r="AT424" s="70"/>
      <c r="AU424" s="70"/>
      <c r="AV424" s="70"/>
      <c r="AW424" s="70"/>
      <c r="AX424" s="70"/>
      <c r="AY424" s="70"/>
      <c r="AZ424" s="70"/>
      <c r="BA424" s="70"/>
      <c r="BB424" s="70"/>
      <c r="BC424" s="70"/>
      <c r="BD424" s="70"/>
      <c r="BE424" s="70"/>
      <c r="BF424" s="70"/>
      <c r="BG424" s="70"/>
      <c r="BH424" s="70"/>
      <c r="BI424" s="70"/>
      <c r="BJ424" s="70"/>
      <c r="BK424" s="70"/>
      <c r="BL424" s="70"/>
      <c r="BM424" s="70"/>
      <c r="BN424" s="70"/>
      <c r="BO424" s="70"/>
      <c r="BP424" s="70"/>
      <c r="BQ424" s="70"/>
      <c r="BR424" s="70"/>
      <c r="BS424" s="70"/>
      <c r="BT424" s="70"/>
      <c r="BU424" s="70"/>
      <c r="BV424" s="70"/>
      <c r="BW424" s="70"/>
      <c r="BX424" s="70"/>
      <c r="BY424" s="70"/>
      <c r="BZ424" s="70"/>
      <c r="CA424" s="70"/>
      <c r="CB424" s="70"/>
      <c r="CC424" s="70"/>
      <c r="CD424" s="70"/>
      <c r="CE424" s="70"/>
      <c r="CF424" s="70"/>
      <c r="CG424" s="70"/>
      <c r="CH424" s="70"/>
    </row>
    <row r="425" spans="3:86" x14ac:dyDescent="0.85">
      <c r="C425" s="53"/>
      <c r="D425" s="70"/>
      <c r="E425" s="70"/>
      <c r="F425" s="139"/>
      <c r="G425" s="139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  <c r="AJ425" s="70"/>
      <c r="AK425" s="70"/>
      <c r="AL425" s="70"/>
      <c r="AM425" s="70"/>
      <c r="AN425" s="70"/>
      <c r="AO425" s="70"/>
      <c r="AP425" s="70"/>
      <c r="AQ425" s="70"/>
      <c r="AR425" s="70"/>
      <c r="AS425" s="70"/>
      <c r="AT425" s="70"/>
      <c r="AU425" s="70"/>
      <c r="AV425" s="70"/>
      <c r="AW425" s="70"/>
      <c r="AX425" s="70"/>
      <c r="AY425" s="70"/>
      <c r="AZ425" s="70"/>
      <c r="BA425" s="70"/>
      <c r="BB425" s="70"/>
      <c r="BC425" s="70"/>
      <c r="BD425" s="70"/>
      <c r="BE425" s="70"/>
      <c r="BF425" s="70"/>
      <c r="BG425" s="70"/>
      <c r="BH425" s="70"/>
      <c r="BI425" s="70"/>
      <c r="BJ425" s="70"/>
      <c r="BK425" s="70"/>
      <c r="BL425" s="70"/>
      <c r="BM425" s="70"/>
      <c r="BN425" s="70"/>
      <c r="BO425" s="70"/>
      <c r="BP425" s="70"/>
      <c r="BQ425" s="70"/>
      <c r="BR425" s="70"/>
      <c r="BS425" s="70"/>
      <c r="BT425" s="70"/>
      <c r="BU425" s="70"/>
      <c r="BV425" s="70"/>
      <c r="BW425" s="70"/>
      <c r="BX425" s="70"/>
      <c r="BY425" s="70"/>
      <c r="BZ425" s="70"/>
      <c r="CA425" s="70"/>
      <c r="CB425" s="70"/>
      <c r="CC425" s="70"/>
      <c r="CD425" s="70"/>
      <c r="CE425" s="70"/>
      <c r="CF425" s="70"/>
      <c r="CG425" s="70"/>
      <c r="CH425" s="70"/>
    </row>
    <row r="426" spans="3:86" x14ac:dyDescent="0.85">
      <c r="C426" s="53"/>
      <c r="D426" s="70"/>
      <c r="E426" s="70"/>
      <c r="F426" s="139"/>
      <c r="G426" s="139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  <c r="AJ426" s="70"/>
      <c r="AK426" s="70"/>
      <c r="AL426" s="70"/>
      <c r="AM426" s="70"/>
      <c r="AN426" s="70"/>
      <c r="AO426" s="70"/>
      <c r="AP426" s="70"/>
      <c r="AQ426" s="70"/>
      <c r="AR426" s="70"/>
      <c r="AS426" s="70"/>
      <c r="AT426" s="70"/>
      <c r="AU426" s="70"/>
      <c r="AV426" s="70"/>
      <c r="AW426" s="70"/>
      <c r="AX426" s="70"/>
      <c r="AY426" s="70"/>
      <c r="AZ426" s="70"/>
      <c r="BA426" s="70"/>
      <c r="BB426" s="70"/>
      <c r="BC426" s="70"/>
      <c r="BD426" s="70"/>
      <c r="BE426" s="70"/>
      <c r="BF426" s="70"/>
      <c r="BG426" s="70"/>
      <c r="BH426" s="70"/>
      <c r="BI426" s="70"/>
      <c r="BJ426" s="70"/>
      <c r="BK426" s="70"/>
      <c r="BL426" s="70"/>
      <c r="BM426" s="70"/>
      <c r="BN426" s="70"/>
      <c r="BO426" s="70"/>
      <c r="BP426" s="70"/>
      <c r="BQ426" s="70"/>
      <c r="BR426" s="70"/>
      <c r="BS426" s="70"/>
      <c r="BT426" s="70"/>
      <c r="BU426" s="70"/>
      <c r="BV426" s="70"/>
      <c r="BW426" s="70"/>
      <c r="BX426" s="70"/>
      <c r="BY426" s="70"/>
      <c r="BZ426" s="70"/>
      <c r="CA426" s="70"/>
      <c r="CB426" s="70"/>
      <c r="CC426" s="70"/>
      <c r="CD426" s="70"/>
      <c r="CE426" s="70"/>
      <c r="CF426" s="70"/>
      <c r="CG426" s="70"/>
      <c r="CH426" s="70"/>
    </row>
    <row r="427" spans="3:86" x14ac:dyDescent="0.85">
      <c r="C427" s="53"/>
      <c r="D427" s="70"/>
      <c r="E427" s="70"/>
      <c r="F427" s="139"/>
      <c r="G427" s="139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  <c r="AJ427" s="70"/>
      <c r="AK427" s="70"/>
      <c r="AL427" s="70"/>
      <c r="AM427" s="70"/>
      <c r="AN427" s="70"/>
      <c r="AO427" s="70"/>
      <c r="AP427" s="70"/>
      <c r="AQ427" s="70"/>
      <c r="AR427" s="70"/>
      <c r="AS427" s="70"/>
      <c r="AT427" s="70"/>
      <c r="AU427" s="70"/>
      <c r="AV427" s="70"/>
      <c r="AW427" s="70"/>
      <c r="AX427" s="70"/>
      <c r="AY427" s="70"/>
      <c r="AZ427" s="70"/>
      <c r="BA427" s="70"/>
      <c r="BB427" s="70"/>
      <c r="BC427" s="70"/>
      <c r="BD427" s="70"/>
      <c r="BE427" s="70"/>
      <c r="BF427" s="70"/>
      <c r="BG427" s="70"/>
      <c r="BH427" s="70"/>
      <c r="BI427" s="70"/>
      <c r="BJ427" s="70"/>
      <c r="BK427" s="70"/>
      <c r="BL427" s="70"/>
      <c r="BM427" s="70"/>
      <c r="BN427" s="70"/>
      <c r="BO427" s="70"/>
      <c r="BP427" s="70"/>
      <c r="BQ427" s="70"/>
      <c r="BR427" s="70"/>
      <c r="BS427" s="70"/>
      <c r="BT427" s="70"/>
      <c r="BU427" s="70"/>
      <c r="BV427" s="70"/>
      <c r="BW427" s="70"/>
      <c r="BX427" s="70"/>
      <c r="BY427" s="70"/>
      <c r="BZ427" s="70"/>
      <c r="CA427" s="70"/>
      <c r="CB427" s="70"/>
      <c r="CC427" s="70"/>
      <c r="CD427" s="70"/>
      <c r="CE427" s="70"/>
      <c r="CF427" s="70"/>
      <c r="CG427" s="70"/>
      <c r="CH427" s="70"/>
    </row>
    <row r="428" spans="3:86" x14ac:dyDescent="0.85">
      <c r="C428" s="53"/>
      <c r="D428" s="70"/>
      <c r="E428" s="70"/>
      <c r="F428" s="139"/>
      <c r="G428" s="139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  <c r="AJ428" s="70"/>
      <c r="AK428" s="70"/>
      <c r="AL428" s="70"/>
      <c r="AM428" s="70"/>
      <c r="AN428" s="70"/>
      <c r="AO428" s="70"/>
      <c r="AP428" s="70"/>
      <c r="AQ428" s="70"/>
      <c r="AR428" s="70"/>
      <c r="AS428" s="70"/>
      <c r="AT428" s="70"/>
      <c r="AU428" s="70"/>
      <c r="AV428" s="70"/>
      <c r="AW428" s="70"/>
      <c r="AX428" s="70"/>
      <c r="AY428" s="70"/>
      <c r="AZ428" s="70"/>
      <c r="BA428" s="70"/>
      <c r="BB428" s="70"/>
      <c r="BC428" s="70"/>
      <c r="BD428" s="70"/>
      <c r="BE428" s="70"/>
      <c r="BF428" s="70"/>
      <c r="BG428" s="70"/>
      <c r="BH428" s="70"/>
      <c r="BI428" s="70"/>
      <c r="BJ428" s="70"/>
      <c r="BK428" s="70"/>
      <c r="BL428" s="70"/>
      <c r="BM428" s="70"/>
      <c r="BN428" s="70"/>
      <c r="BO428" s="70"/>
      <c r="BP428" s="70"/>
      <c r="BQ428" s="70"/>
      <c r="BR428" s="70"/>
      <c r="BS428" s="70"/>
      <c r="BT428" s="70"/>
      <c r="BU428" s="70"/>
      <c r="BV428" s="70"/>
      <c r="BW428" s="70"/>
      <c r="BX428" s="70"/>
      <c r="BY428" s="70"/>
      <c r="BZ428" s="70"/>
      <c r="CA428" s="70"/>
      <c r="CB428" s="70"/>
      <c r="CC428" s="70"/>
      <c r="CD428" s="70"/>
      <c r="CE428" s="70"/>
      <c r="CF428" s="70"/>
      <c r="CG428" s="70"/>
      <c r="CH428" s="70"/>
    </row>
    <row r="429" spans="3:86" x14ac:dyDescent="0.85">
      <c r="C429" s="53"/>
      <c r="D429" s="70"/>
      <c r="E429" s="70"/>
      <c r="F429" s="139"/>
      <c r="G429" s="139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  <c r="AJ429" s="70"/>
      <c r="AK429" s="70"/>
      <c r="AL429" s="70"/>
      <c r="AM429" s="70"/>
      <c r="AN429" s="70"/>
      <c r="AO429" s="70"/>
      <c r="AP429" s="70"/>
      <c r="AQ429" s="70"/>
      <c r="AR429" s="70"/>
      <c r="AS429" s="70"/>
      <c r="AT429" s="70"/>
      <c r="AU429" s="70"/>
      <c r="AV429" s="70"/>
      <c r="AW429" s="70"/>
      <c r="AX429" s="70"/>
      <c r="AY429" s="70"/>
      <c r="AZ429" s="70"/>
      <c r="BA429" s="70"/>
      <c r="BB429" s="70"/>
      <c r="BC429" s="70"/>
      <c r="BD429" s="70"/>
      <c r="BE429" s="70"/>
      <c r="BF429" s="70"/>
      <c r="BG429" s="70"/>
      <c r="BH429" s="70"/>
      <c r="BI429" s="70"/>
      <c r="BJ429" s="70"/>
      <c r="BK429" s="70"/>
      <c r="BL429" s="70"/>
      <c r="BM429" s="70"/>
      <c r="BN429" s="70"/>
      <c r="BO429" s="70"/>
      <c r="BP429" s="70"/>
      <c r="BQ429" s="70"/>
      <c r="BR429" s="70"/>
      <c r="BS429" s="70"/>
      <c r="BT429" s="70"/>
      <c r="BU429" s="70"/>
      <c r="BV429" s="70"/>
      <c r="BW429" s="70"/>
      <c r="BX429" s="70"/>
      <c r="BY429" s="70"/>
      <c r="BZ429" s="70"/>
      <c r="CA429" s="70"/>
      <c r="CB429" s="70"/>
      <c r="CC429" s="70"/>
      <c r="CD429" s="70"/>
      <c r="CE429" s="70"/>
      <c r="CF429" s="70"/>
      <c r="CG429" s="70"/>
      <c r="CH429" s="70"/>
    </row>
    <row r="430" spans="3:86" x14ac:dyDescent="0.85">
      <c r="C430" s="53"/>
      <c r="D430" s="70"/>
      <c r="E430" s="70"/>
      <c r="F430" s="139"/>
      <c r="G430" s="139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  <c r="AJ430" s="70"/>
      <c r="AK430" s="70"/>
      <c r="AL430" s="70"/>
      <c r="AM430" s="70"/>
      <c r="AN430" s="70"/>
      <c r="AO430" s="70"/>
      <c r="AP430" s="70"/>
      <c r="AQ430" s="70"/>
      <c r="AR430" s="70"/>
      <c r="AS430" s="70"/>
      <c r="AT430" s="70"/>
      <c r="AU430" s="70"/>
      <c r="AV430" s="70"/>
      <c r="AW430" s="70"/>
      <c r="AX430" s="70"/>
      <c r="AY430" s="70"/>
      <c r="AZ430" s="70"/>
      <c r="BA430" s="70"/>
      <c r="BB430" s="70"/>
      <c r="BC430" s="70"/>
      <c r="BD430" s="70"/>
      <c r="BE430" s="70"/>
      <c r="BF430" s="70"/>
      <c r="BG430" s="70"/>
      <c r="BH430" s="70"/>
      <c r="BI430" s="70"/>
      <c r="BJ430" s="70"/>
      <c r="BK430" s="70"/>
      <c r="BL430" s="70"/>
      <c r="BM430" s="70"/>
      <c r="BN430" s="70"/>
      <c r="BO430" s="70"/>
      <c r="BP430" s="70"/>
      <c r="BQ430" s="70"/>
      <c r="BR430" s="70"/>
      <c r="BS430" s="70"/>
      <c r="BT430" s="70"/>
      <c r="BU430" s="70"/>
      <c r="BV430" s="70"/>
      <c r="BW430" s="70"/>
      <c r="BX430" s="70"/>
      <c r="BY430" s="70"/>
      <c r="BZ430" s="70"/>
      <c r="CA430" s="70"/>
      <c r="CB430" s="70"/>
      <c r="CC430" s="70"/>
      <c r="CD430" s="70"/>
      <c r="CE430" s="70"/>
      <c r="CF430" s="70"/>
      <c r="CG430" s="70"/>
      <c r="CH430" s="70"/>
    </row>
    <row r="431" spans="3:86" x14ac:dyDescent="0.85">
      <c r="C431" s="53"/>
      <c r="D431" s="70"/>
      <c r="E431" s="70"/>
      <c r="F431" s="139"/>
      <c r="G431" s="139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  <c r="AJ431" s="70"/>
      <c r="AK431" s="70"/>
      <c r="AL431" s="70"/>
      <c r="AM431" s="70"/>
      <c r="AN431" s="70"/>
      <c r="AO431" s="70"/>
      <c r="AP431" s="70"/>
      <c r="AQ431" s="70"/>
      <c r="AR431" s="70"/>
      <c r="AS431" s="70"/>
      <c r="AT431" s="70"/>
      <c r="AU431" s="70"/>
      <c r="AV431" s="70"/>
      <c r="AW431" s="70"/>
      <c r="AX431" s="70"/>
      <c r="AY431" s="70"/>
      <c r="AZ431" s="70"/>
      <c r="BA431" s="70"/>
      <c r="BB431" s="70"/>
      <c r="BC431" s="70"/>
      <c r="BD431" s="70"/>
      <c r="BE431" s="70"/>
      <c r="BF431" s="70"/>
      <c r="BG431" s="70"/>
      <c r="BH431" s="70"/>
      <c r="BI431" s="70"/>
      <c r="BJ431" s="70"/>
      <c r="BK431" s="70"/>
      <c r="BL431" s="70"/>
      <c r="BM431" s="70"/>
      <c r="BN431" s="70"/>
      <c r="BO431" s="70"/>
      <c r="BP431" s="70"/>
      <c r="BQ431" s="70"/>
      <c r="BR431" s="70"/>
      <c r="BS431" s="70"/>
      <c r="BT431" s="70"/>
      <c r="BU431" s="70"/>
      <c r="BV431" s="70"/>
      <c r="BW431" s="70"/>
      <c r="BX431" s="70"/>
      <c r="BY431" s="70"/>
      <c r="BZ431" s="70"/>
      <c r="CA431" s="70"/>
      <c r="CB431" s="70"/>
      <c r="CC431" s="70"/>
      <c r="CD431" s="70"/>
      <c r="CE431" s="70"/>
      <c r="CF431" s="70"/>
      <c r="CG431" s="70"/>
      <c r="CH431" s="70"/>
    </row>
    <row r="432" spans="3:86" x14ac:dyDescent="0.85">
      <c r="C432" s="53"/>
      <c r="D432" s="70"/>
      <c r="E432" s="70"/>
      <c r="F432" s="139"/>
      <c r="G432" s="139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  <c r="AJ432" s="70"/>
      <c r="AK432" s="70"/>
      <c r="AL432" s="70"/>
      <c r="AM432" s="70"/>
      <c r="AN432" s="70"/>
      <c r="AO432" s="70"/>
      <c r="AP432" s="70"/>
      <c r="AQ432" s="70"/>
      <c r="AR432" s="70"/>
      <c r="AS432" s="70"/>
      <c r="AT432" s="70"/>
      <c r="AU432" s="70"/>
      <c r="AV432" s="70"/>
      <c r="AW432" s="70"/>
      <c r="AX432" s="70"/>
      <c r="AY432" s="70"/>
      <c r="AZ432" s="70"/>
      <c r="BA432" s="70"/>
      <c r="BB432" s="70"/>
      <c r="BC432" s="70"/>
      <c r="BD432" s="70"/>
      <c r="BE432" s="70"/>
      <c r="BF432" s="70"/>
      <c r="BG432" s="70"/>
      <c r="BH432" s="70"/>
      <c r="BI432" s="70"/>
      <c r="BJ432" s="70"/>
      <c r="BK432" s="70"/>
      <c r="BL432" s="70"/>
      <c r="BM432" s="70"/>
      <c r="BN432" s="70"/>
      <c r="BO432" s="70"/>
      <c r="BP432" s="70"/>
      <c r="BQ432" s="70"/>
      <c r="BR432" s="70"/>
      <c r="BS432" s="70"/>
      <c r="BT432" s="70"/>
      <c r="BU432" s="70"/>
      <c r="BV432" s="70"/>
      <c r="BW432" s="70"/>
      <c r="BX432" s="70"/>
      <c r="BY432" s="70"/>
      <c r="BZ432" s="70"/>
      <c r="CA432" s="70"/>
      <c r="CB432" s="70"/>
      <c r="CC432" s="70"/>
      <c r="CD432" s="70"/>
      <c r="CE432" s="70"/>
      <c r="CF432" s="70"/>
      <c r="CG432" s="70"/>
      <c r="CH432" s="70"/>
    </row>
    <row r="433" spans="3:86" x14ac:dyDescent="0.85">
      <c r="C433" s="53"/>
      <c r="D433" s="70"/>
      <c r="E433" s="70"/>
      <c r="F433" s="139"/>
      <c r="G433" s="139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  <c r="AJ433" s="70"/>
      <c r="AK433" s="70"/>
      <c r="AL433" s="70"/>
      <c r="AM433" s="70"/>
      <c r="AN433" s="70"/>
      <c r="AO433" s="70"/>
      <c r="AP433" s="70"/>
      <c r="AQ433" s="70"/>
      <c r="AR433" s="70"/>
      <c r="AS433" s="70"/>
      <c r="AT433" s="70"/>
      <c r="AU433" s="70"/>
      <c r="AV433" s="70"/>
      <c r="AW433" s="70"/>
      <c r="AX433" s="70"/>
      <c r="AY433" s="70"/>
      <c r="AZ433" s="70"/>
      <c r="BA433" s="70"/>
      <c r="BB433" s="70"/>
      <c r="BC433" s="70"/>
      <c r="BD433" s="70"/>
      <c r="BE433" s="70"/>
      <c r="BF433" s="70"/>
      <c r="BG433" s="70"/>
      <c r="BH433" s="70"/>
      <c r="BI433" s="70"/>
      <c r="BJ433" s="70"/>
      <c r="BK433" s="70"/>
      <c r="BL433" s="70"/>
      <c r="BM433" s="70"/>
      <c r="BN433" s="70"/>
      <c r="BO433" s="70"/>
      <c r="BP433" s="70"/>
      <c r="BQ433" s="70"/>
      <c r="BR433" s="70"/>
      <c r="BS433" s="70"/>
      <c r="BT433" s="70"/>
      <c r="BU433" s="70"/>
      <c r="BV433" s="70"/>
      <c r="BW433" s="70"/>
      <c r="BX433" s="70"/>
      <c r="BY433" s="70"/>
      <c r="BZ433" s="70"/>
      <c r="CA433" s="70"/>
      <c r="CB433" s="70"/>
      <c r="CC433" s="70"/>
      <c r="CD433" s="70"/>
      <c r="CE433" s="70"/>
      <c r="CF433" s="70"/>
      <c r="CG433" s="70"/>
      <c r="CH433" s="70"/>
    </row>
    <row r="434" spans="3:86" x14ac:dyDescent="0.85">
      <c r="C434" s="53"/>
      <c r="D434" s="70"/>
      <c r="E434" s="70"/>
      <c r="F434" s="139"/>
      <c r="G434" s="139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  <c r="AJ434" s="70"/>
      <c r="AK434" s="70"/>
      <c r="AL434" s="70"/>
      <c r="AM434" s="70"/>
      <c r="AN434" s="70"/>
      <c r="AO434" s="70"/>
      <c r="AP434" s="70"/>
      <c r="AQ434" s="70"/>
      <c r="AR434" s="70"/>
      <c r="AS434" s="70"/>
      <c r="AT434" s="70"/>
      <c r="AU434" s="70"/>
      <c r="AV434" s="70"/>
      <c r="AW434" s="70"/>
      <c r="AX434" s="70"/>
      <c r="AY434" s="70"/>
      <c r="AZ434" s="70"/>
      <c r="BA434" s="70"/>
      <c r="BB434" s="70"/>
      <c r="BC434" s="70"/>
      <c r="BD434" s="70"/>
      <c r="BE434" s="70"/>
      <c r="BF434" s="70"/>
      <c r="BG434" s="70"/>
      <c r="BH434" s="70"/>
      <c r="BI434" s="70"/>
      <c r="BJ434" s="70"/>
      <c r="BK434" s="70"/>
      <c r="BL434" s="70"/>
      <c r="BM434" s="70"/>
      <c r="BN434" s="70"/>
      <c r="BO434" s="70"/>
      <c r="BP434" s="70"/>
      <c r="BQ434" s="70"/>
      <c r="BR434" s="70"/>
      <c r="BS434" s="70"/>
      <c r="BT434" s="70"/>
      <c r="BU434" s="70"/>
      <c r="BV434" s="70"/>
      <c r="BW434" s="70"/>
      <c r="BX434" s="70"/>
      <c r="BY434" s="70"/>
      <c r="BZ434" s="70"/>
      <c r="CA434" s="70"/>
      <c r="CB434" s="70"/>
      <c r="CC434" s="70"/>
      <c r="CD434" s="70"/>
      <c r="CE434" s="70"/>
      <c r="CF434" s="70"/>
      <c r="CG434" s="70"/>
      <c r="CH434" s="70"/>
    </row>
    <row r="435" spans="3:86" x14ac:dyDescent="0.85">
      <c r="C435" s="53"/>
      <c r="D435" s="70"/>
      <c r="E435" s="70"/>
      <c r="F435" s="139"/>
      <c r="G435" s="139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  <c r="AJ435" s="70"/>
      <c r="AK435" s="70"/>
      <c r="AL435" s="70"/>
      <c r="AM435" s="70"/>
      <c r="AN435" s="70"/>
      <c r="AO435" s="70"/>
      <c r="AP435" s="70"/>
      <c r="AQ435" s="70"/>
      <c r="AR435" s="70"/>
      <c r="AS435" s="70"/>
      <c r="AT435" s="70"/>
      <c r="AU435" s="70"/>
      <c r="AV435" s="70"/>
      <c r="AW435" s="70"/>
      <c r="AX435" s="70"/>
      <c r="AY435" s="70"/>
      <c r="AZ435" s="70"/>
      <c r="BA435" s="70"/>
      <c r="BB435" s="70"/>
      <c r="BC435" s="70"/>
      <c r="BD435" s="70"/>
      <c r="BE435" s="70"/>
      <c r="BF435" s="70"/>
      <c r="BG435" s="70"/>
      <c r="BH435" s="70"/>
      <c r="BI435" s="70"/>
      <c r="BJ435" s="70"/>
      <c r="BK435" s="70"/>
      <c r="BL435" s="70"/>
      <c r="BM435" s="70"/>
      <c r="BN435" s="70"/>
      <c r="BO435" s="70"/>
      <c r="BP435" s="70"/>
      <c r="BQ435" s="70"/>
      <c r="BR435" s="70"/>
      <c r="BS435" s="70"/>
      <c r="BT435" s="70"/>
      <c r="BU435" s="70"/>
      <c r="BV435" s="70"/>
      <c r="BW435" s="70"/>
      <c r="BX435" s="70"/>
      <c r="BY435" s="70"/>
      <c r="BZ435" s="70"/>
      <c r="CA435" s="70"/>
      <c r="CB435" s="70"/>
      <c r="CC435" s="70"/>
      <c r="CD435" s="70"/>
      <c r="CE435" s="70"/>
      <c r="CF435" s="70"/>
      <c r="CG435" s="70"/>
      <c r="CH435" s="70"/>
    </row>
    <row r="436" spans="3:86" x14ac:dyDescent="0.85">
      <c r="C436" s="53"/>
      <c r="D436" s="70"/>
      <c r="E436" s="70"/>
      <c r="F436" s="139"/>
      <c r="G436" s="139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  <c r="AJ436" s="70"/>
      <c r="AK436" s="70"/>
      <c r="AL436" s="70"/>
      <c r="AM436" s="70"/>
      <c r="AN436" s="70"/>
      <c r="AO436" s="70"/>
      <c r="AP436" s="70"/>
      <c r="AQ436" s="70"/>
      <c r="AR436" s="70"/>
      <c r="AS436" s="70"/>
      <c r="AT436" s="70"/>
      <c r="AU436" s="70"/>
      <c r="AV436" s="70"/>
      <c r="AW436" s="70"/>
      <c r="AX436" s="70"/>
      <c r="AY436" s="70"/>
      <c r="AZ436" s="70"/>
      <c r="BA436" s="70"/>
      <c r="BB436" s="70"/>
      <c r="BC436" s="70"/>
      <c r="BD436" s="70"/>
      <c r="BE436" s="70"/>
      <c r="BF436" s="70"/>
      <c r="BG436" s="70"/>
      <c r="BH436" s="70"/>
      <c r="BI436" s="70"/>
      <c r="BJ436" s="70"/>
      <c r="BK436" s="70"/>
      <c r="BL436" s="70"/>
      <c r="BM436" s="70"/>
      <c r="BN436" s="70"/>
      <c r="BO436" s="70"/>
      <c r="BP436" s="70"/>
      <c r="BQ436" s="70"/>
      <c r="BR436" s="70"/>
      <c r="BS436" s="70"/>
      <c r="BT436" s="70"/>
      <c r="BU436" s="70"/>
      <c r="BV436" s="70"/>
      <c r="BW436" s="70"/>
      <c r="BX436" s="70"/>
      <c r="BY436" s="70"/>
      <c r="BZ436" s="70"/>
      <c r="CA436" s="70"/>
      <c r="CB436" s="70"/>
      <c r="CC436" s="70"/>
      <c r="CD436" s="70"/>
      <c r="CE436" s="70"/>
      <c r="CF436" s="70"/>
      <c r="CG436" s="70"/>
      <c r="CH436" s="70"/>
    </row>
    <row r="437" spans="3:86" x14ac:dyDescent="0.85">
      <c r="C437" s="53"/>
      <c r="D437" s="70"/>
      <c r="E437" s="70"/>
      <c r="F437" s="139"/>
      <c r="G437" s="139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  <c r="AJ437" s="70"/>
      <c r="AK437" s="70"/>
      <c r="AL437" s="70"/>
      <c r="AM437" s="70"/>
      <c r="AN437" s="70"/>
      <c r="AO437" s="70"/>
      <c r="AP437" s="70"/>
      <c r="AQ437" s="70"/>
      <c r="AR437" s="70"/>
      <c r="AS437" s="70"/>
      <c r="AT437" s="70"/>
      <c r="AU437" s="70"/>
      <c r="AV437" s="70"/>
      <c r="AW437" s="70"/>
      <c r="AX437" s="70"/>
      <c r="AY437" s="70"/>
      <c r="AZ437" s="70"/>
      <c r="BA437" s="70"/>
      <c r="BB437" s="70"/>
      <c r="BC437" s="70"/>
      <c r="BD437" s="70"/>
      <c r="BE437" s="70"/>
      <c r="BF437" s="70"/>
      <c r="BG437" s="70"/>
      <c r="BH437" s="70"/>
      <c r="BI437" s="70"/>
      <c r="BJ437" s="70"/>
      <c r="BK437" s="70"/>
      <c r="BL437" s="70"/>
      <c r="BM437" s="70"/>
      <c r="BN437" s="70"/>
      <c r="BO437" s="70"/>
      <c r="BP437" s="70"/>
      <c r="BQ437" s="70"/>
      <c r="BR437" s="70"/>
      <c r="BS437" s="70"/>
      <c r="BT437" s="70"/>
      <c r="BU437" s="70"/>
      <c r="BV437" s="70"/>
      <c r="BW437" s="70"/>
      <c r="BX437" s="70"/>
      <c r="BY437" s="70"/>
      <c r="BZ437" s="70"/>
      <c r="CA437" s="70"/>
      <c r="CB437" s="70"/>
      <c r="CC437" s="70"/>
      <c r="CD437" s="70"/>
      <c r="CE437" s="70"/>
      <c r="CF437" s="70"/>
      <c r="CG437" s="70"/>
      <c r="CH437" s="70"/>
    </row>
    <row r="438" spans="3:86" x14ac:dyDescent="0.85">
      <c r="C438" s="53"/>
      <c r="D438" s="70"/>
      <c r="E438" s="70"/>
      <c r="F438" s="139"/>
      <c r="G438" s="139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  <c r="AI438" s="70"/>
      <c r="AJ438" s="70"/>
      <c r="AK438" s="70"/>
      <c r="AL438" s="70"/>
      <c r="AM438" s="70"/>
      <c r="AN438" s="70"/>
      <c r="AO438" s="70"/>
      <c r="AP438" s="70"/>
      <c r="AQ438" s="70"/>
      <c r="AR438" s="70"/>
      <c r="AS438" s="70"/>
      <c r="AT438" s="70"/>
      <c r="AU438" s="70"/>
      <c r="AV438" s="70"/>
      <c r="AW438" s="70"/>
      <c r="AX438" s="70"/>
      <c r="AY438" s="70"/>
      <c r="AZ438" s="70"/>
      <c r="BA438" s="70"/>
      <c r="BB438" s="70"/>
      <c r="BC438" s="70"/>
      <c r="BD438" s="70"/>
      <c r="BE438" s="70"/>
      <c r="BF438" s="70"/>
      <c r="BG438" s="70"/>
      <c r="BH438" s="70"/>
      <c r="BI438" s="70"/>
      <c r="BJ438" s="70"/>
      <c r="BK438" s="70"/>
      <c r="BL438" s="70"/>
      <c r="BM438" s="70"/>
      <c r="BN438" s="70"/>
      <c r="BO438" s="70"/>
      <c r="BP438" s="70"/>
      <c r="BQ438" s="70"/>
      <c r="BR438" s="70"/>
      <c r="BS438" s="70"/>
      <c r="BT438" s="70"/>
      <c r="BU438" s="70"/>
      <c r="BV438" s="70"/>
      <c r="BW438" s="70"/>
      <c r="BX438" s="70"/>
      <c r="BY438" s="70"/>
      <c r="BZ438" s="70"/>
      <c r="CA438" s="70"/>
      <c r="CB438" s="70"/>
      <c r="CC438" s="70"/>
      <c r="CD438" s="70"/>
      <c r="CE438" s="70"/>
      <c r="CF438" s="70"/>
      <c r="CG438" s="70"/>
      <c r="CH438" s="70"/>
    </row>
    <row r="439" spans="3:86" x14ac:dyDescent="0.85">
      <c r="C439" s="53"/>
      <c r="D439" s="70"/>
      <c r="E439" s="70"/>
      <c r="F439" s="139"/>
      <c r="G439" s="139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/>
      <c r="AQ439" s="70"/>
      <c r="AR439" s="70"/>
      <c r="AS439" s="70"/>
      <c r="AT439" s="70"/>
      <c r="AU439" s="70"/>
      <c r="AV439" s="70"/>
      <c r="AW439" s="70"/>
      <c r="AX439" s="70"/>
      <c r="AY439" s="70"/>
      <c r="AZ439" s="70"/>
      <c r="BA439" s="70"/>
      <c r="BB439" s="70"/>
      <c r="BC439" s="70"/>
      <c r="BD439" s="70"/>
      <c r="BE439" s="70"/>
      <c r="BF439" s="70"/>
      <c r="BG439" s="70"/>
      <c r="BH439" s="70"/>
      <c r="BI439" s="70"/>
      <c r="BJ439" s="70"/>
      <c r="BK439" s="70"/>
      <c r="BL439" s="70"/>
      <c r="BM439" s="70"/>
      <c r="BN439" s="70"/>
      <c r="BO439" s="70"/>
      <c r="BP439" s="70"/>
      <c r="BQ439" s="70"/>
      <c r="BR439" s="70"/>
      <c r="BS439" s="70"/>
      <c r="BT439" s="70"/>
      <c r="BU439" s="70"/>
      <c r="BV439" s="70"/>
      <c r="BW439" s="70"/>
      <c r="BX439" s="70"/>
      <c r="BY439" s="70"/>
      <c r="BZ439" s="70"/>
      <c r="CA439" s="70"/>
      <c r="CB439" s="70"/>
      <c r="CC439" s="70"/>
      <c r="CD439" s="70"/>
      <c r="CE439" s="70"/>
      <c r="CF439" s="70"/>
      <c r="CG439" s="70"/>
      <c r="CH439" s="70"/>
    </row>
    <row r="440" spans="3:86" x14ac:dyDescent="0.85">
      <c r="C440" s="53"/>
      <c r="D440" s="70"/>
      <c r="E440" s="70"/>
      <c r="F440" s="139"/>
      <c r="G440" s="139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  <c r="AJ440" s="70"/>
      <c r="AK440" s="70"/>
      <c r="AL440" s="70"/>
      <c r="AM440" s="70"/>
      <c r="AN440" s="70"/>
      <c r="AO440" s="70"/>
      <c r="AP440" s="70"/>
      <c r="AQ440" s="70"/>
      <c r="AR440" s="70"/>
      <c r="AS440" s="70"/>
      <c r="AT440" s="70"/>
      <c r="AU440" s="70"/>
      <c r="AV440" s="70"/>
      <c r="AW440" s="70"/>
      <c r="AX440" s="70"/>
      <c r="AY440" s="70"/>
      <c r="AZ440" s="70"/>
      <c r="BA440" s="70"/>
      <c r="BB440" s="70"/>
      <c r="BC440" s="70"/>
      <c r="BD440" s="70"/>
      <c r="BE440" s="70"/>
      <c r="BF440" s="70"/>
      <c r="BG440" s="70"/>
      <c r="BH440" s="70"/>
      <c r="BI440" s="70"/>
      <c r="BJ440" s="70"/>
      <c r="BK440" s="70"/>
      <c r="BL440" s="70"/>
      <c r="BM440" s="70"/>
      <c r="BN440" s="70"/>
      <c r="BO440" s="70"/>
      <c r="BP440" s="70"/>
      <c r="BQ440" s="70"/>
      <c r="BR440" s="70"/>
      <c r="BS440" s="70"/>
      <c r="BT440" s="70"/>
      <c r="BU440" s="70"/>
      <c r="BV440" s="70"/>
      <c r="BW440" s="70"/>
      <c r="BX440" s="70"/>
      <c r="BY440" s="70"/>
      <c r="BZ440" s="70"/>
      <c r="CA440" s="70"/>
      <c r="CB440" s="70"/>
      <c r="CC440" s="70"/>
      <c r="CD440" s="70"/>
      <c r="CE440" s="70"/>
      <c r="CF440" s="70"/>
      <c r="CG440" s="70"/>
      <c r="CH440" s="70"/>
    </row>
    <row r="441" spans="3:86" x14ac:dyDescent="0.85">
      <c r="C441" s="53"/>
      <c r="D441" s="70"/>
      <c r="E441" s="70"/>
      <c r="F441" s="139"/>
      <c r="G441" s="139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  <c r="AJ441" s="70"/>
      <c r="AK441" s="70"/>
      <c r="AL441" s="70"/>
      <c r="AM441" s="70"/>
      <c r="AN441" s="70"/>
      <c r="AO441" s="70"/>
      <c r="AP441" s="70"/>
      <c r="AQ441" s="70"/>
      <c r="AR441" s="70"/>
      <c r="AS441" s="70"/>
      <c r="AT441" s="70"/>
      <c r="AU441" s="70"/>
      <c r="AV441" s="70"/>
      <c r="AW441" s="70"/>
      <c r="AX441" s="70"/>
      <c r="AY441" s="70"/>
      <c r="AZ441" s="70"/>
      <c r="BA441" s="70"/>
      <c r="BB441" s="70"/>
      <c r="BC441" s="70"/>
      <c r="BD441" s="70"/>
      <c r="BE441" s="70"/>
      <c r="BF441" s="70"/>
      <c r="BG441" s="70"/>
      <c r="BH441" s="70"/>
      <c r="BI441" s="70"/>
      <c r="BJ441" s="70"/>
      <c r="BK441" s="70"/>
      <c r="BL441" s="70"/>
      <c r="BM441" s="70"/>
      <c r="BN441" s="70"/>
      <c r="BO441" s="70"/>
      <c r="BP441" s="70"/>
      <c r="BQ441" s="70"/>
      <c r="BR441" s="70"/>
      <c r="BS441" s="70"/>
      <c r="BT441" s="70"/>
      <c r="BU441" s="70"/>
      <c r="BV441" s="70"/>
      <c r="BW441" s="70"/>
      <c r="BX441" s="70"/>
      <c r="BY441" s="70"/>
      <c r="BZ441" s="70"/>
      <c r="CA441" s="70"/>
      <c r="CB441" s="70"/>
      <c r="CC441" s="70"/>
      <c r="CD441" s="70"/>
      <c r="CE441" s="70"/>
      <c r="CF441" s="70"/>
      <c r="CG441" s="70"/>
      <c r="CH441" s="70"/>
    </row>
    <row r="442" spans="3:86" x14ac:dyDescent="0.85">
      <c r="C442" s="53"/>
      <c r="D442" s="70"/>
      <c r="E442" s="70"/>
      <c r="F442" s="139"/>
      <c r="G442" s="139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70"/>
      <c r="AS442" s="70"/>
      <c r="AT442" s="70"/>
      <c r="AU442" s="70"/>
      <c r="AV442" s="70"/>
      <c r="AW442" s="70"/>
      <c r="AX442" s="70"/>
      <c r="AY442" s="70"/>
      <c r="AZ442" s="70"/>
      <c r="BA442" s="70"/>
      <c r="BB442" s="70"/>
      <c r="BC442" s="70"/>
      <c r="BD442" s="70"/>
      <c r="BE442" s="70"/>
      <c r="BF442" s="70"/>
      <c r="BG442" s="70"/>
      <c r="BH442" s="70"/>
      <c r="BI442" s="70"/>
      <c r="BJ442" s="70"/>
      <c r="BK442" s="70"/>
      <c r="BL442" s="70"/>
      <c r="BM442" s="70"/>
      <c r="BN442" s="70"/>
      <c r="BO442" s="70"/>
      <c r="BP442" s="70"/>
      <c r="BQ442" s="70"/>
      <c r="BR442" s="70"/>
      <c r="BS442" s="70"/>
      <c r="BT442" s="70"/>
      <c r="BU442" s="70"/>
      <c r="BV442" s="70"/>
      <c r="BW442" s="70"/>
      <c r="BX442" s="70"/>
      <c r="BY442" s="70"/>
      <c r="BZ442" s="70"/>
      <c r="CA442" s="70"/>
      <c r="CB442" s="70"/>
      <c r="CC442" s="70"/>
      <c r="CD442" s="70"/>
      <c r="CE442" s="70"/>
      <c r="CF442" s="70"/>
      <c r="CG442" s="70"/>
      <c r="CH442" s="70"/>
    </row>
    <row r="443" spans="3:86" x14ac:dyDescent="0.85">
      <c r="C443" s="53"/>
      <c r="D443" s="70"/>
      <c r="E443" s="70"/>
      <c r="F443" s="139"/>
      <c r="G443" s="139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  <c r="AJ443" s="70"/>
      <c r="AK443" s="70"/>
      <c r="AL443" s="70"/>
      <c r="AM443" s="70"/>
      <c r="AN443" s="70"/>
      <c r="AO443" s="70"/>
      <c r="AP443" s="70"/>
      <c r="AQ443" s="70"/>
      <c r="AR443" s="70"/>
      <c r="AS443" s="70"/>
      <c r="AT443" s="70"/>
      <c r="AU443" s="70"/>
      <c r="AV443" s="70"/>
      <c r="AW443" s="70"/>
      <c r="AX443" s="70"/>
      <c r="AY443" s="70"/>
      <c r="AZ443" s="70"/>
      <c r="BA443" s="70"/>
      <c r="BB443" s="70"/>
      <c r="BC443" s="70"/>
      <c r="BD443" s="70"/>
      <c r="BE443" s="70"/>
      <c r="BF443" s="70"/>
      <c r="BG443" s="70"/>
      <c r="BH443" s="70"/>
      <c r="BI443" s="70"/>
      <c r="BJ443" s="70"/>
      <c r="BK443" s="70"/>
      <c r="BL443" s="70"/>
      <c r="BM443" s="70"/>
      <c r="BN443" s="70"/>
      <c r="BO443" s="70"/>
      <c r="BP443" s="70"/>
      <c r="BQ443" s="70"/>
      <c r="BR443" s="70"/>
      <c r="BS443" s="70"/>
      <c r="BT443" s="70"/>
      <c r="BU443" s="70"/>
      <c r="BV443" s="70"/>
      <c r="BW443" s="70"/>
      <c r="BX443" s="70"/>
      <c r="BY443" s="70"/>
      <c r="BZ443" s="70"/>
      <c r="CA443" s="70"/>
      <c r="CB443" s="70"/>
      <c r="CC443" s="70"/>
      <c r="CD443" s="70"/>
      <c r="CE443" s="70"/>
      <c r="CF443" s="70"/>
      <c r="CG443" s="70"/>
      <c r="CH443" s="70"/>
    </row>
    <row r="444" spans="3:86" x14ac:dyDescent="0.85">
      <c r="C444" s="53"/>
      <c r="D444" s="70"/>
      <c r="E444" s="70"/>
      <c r="F444" s="139"/>
      <c r="G444" s="139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70"/>
      <c r="AR444" s="70"/>
      <c r="AS444" s="70"/>
      <c r="AT444" s="70"/>
      <c r="AU444" s="70"/>
      <c r="AV444" s="70"/>
      <c r="AW444" s="70"/>
      <c r="AX444" s="70"/>
      <c r="AY444" s="70"/>
      <c r="AZ444" s="70"/>
      <c r="BA444" s="70"/>
      <c r="BB444" s="70"/>
      <c r="BC444" s="70"/>
      <c r="BD444" s="70"/>
      <c r="BE444" s="70"/>
      <c r="BF444" s="70"/>
      <c r="BG444" s="70"/>
      <c r="BH444" s="70"/>
      <c r="BI444" s="70"/>
      <c r="BJ444" s="70"/>
      <c r="BK444" s="70"/>
      <c r="BL444" s="70"/>
      <c r="BM444" s="70"/>
      <c r="BN444" s="70"/>
      <c r="BO444" s="70"/>
      <c r="BP444" s="70"/>
      <c r="BQ444" s="70"/>
      <c r="BR444" s="70"/>
      <c r="BS444" s="70"/>
      <c r="BT444" s="70"/>
      <c r="BU444" s="70"/>
      <c r="BV444" s="70"/>
      <c r="BW444" s="70"/>
      <c r="BX444" s="70"/>
      <c r="BY444" s="70"/>
      <c r="BZ444" s="70"/>
      <c r="CA444" s="70"/>
      <c r="CB444" s="70"/>
      <c r="CC444" s="70"/>
      <c r="CD444" s="70"/>
      <c r="CE444" s="70"/>
      <c r="CF444" s="70"/>
      <c r="CG444" s="70"/>
      <c r="CH444" s="70"/>
    </row>
    <row r="445" spans="3:86" x14ac:dyDescent="0.85">
      <c r="C445" s="53"/>
      <c r="D445" s="70"/>
      <c r="E445" s="70"/>
      <c r="F445" s="139"/>
      <c r="G445" s="139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70"/>
      <c r="AS445" s="70"/>
      <c r="AT445" s="70"/>
      <c r="AU445" s="70"/>
      <c r="AV445" s="70"/>
      <c r="AW445" s="70"/>
      <c r="AX445" s="70"/>
      <c r="AY445" s="70"/>
      <c r="AZ445" s="70"/>
      <c r="BA445" s="70"/>
      <c r="BB445" s="70"/>
      <c r="BC445" s="70"/>
      <c r="BD445" s="70"/>
      <c r="BE445" s="70"/>
      <c r="BF445" s="70"/>
      <c r="BG445" s="70"/>
      <c r="BH445" s="70"/>
      <c r="BI445" s="70"/>
      <c r="BJ445" s="70"/>
      <c r="BK445" s="70"/>
      <c r="BL445" s="70"/>
      <c r="BM445" s="70"/>
      <c r="BN445" s="70"/>
      <c r="BO445" s="70"/>
      <c r="BP445" s="70"/>
      <c r="BQ445" s="70"/>
      <c r="BR445" s="70"/>
      <c r="BS445" s="70"/>
      <c r="BT445" s="70"/>
      <c r="BU445" s="70"/>
      <c r="BV445" s="70"/>
      <c r="BW445" s="70"/>
      <c r="BX445" s="70"/>
      <c r="BY445" s="70"/>
      <c r="BZ445" s="70"/>
      <c r="CA445" s="70"/>
      <c r="CB445" s="70"/>
      <c r="CC445" s="70"/>
      <c r="CD445" s="70"/>
      <c r="CE445" s="70"/>
      <c r="CF445" s="70"/>
      <c r="CG445" s="70"/>
      <c r="CH445" s="70"/>
    </row>
    <row r="446" spans="3:86" x14ac:dyDescent="0.85">
      <c r="C446" s="53"/>
      <c r="D446" s="70"/>
      <c r="E446" s="70"/>
      <c r="F446" s="139"/>
      <c r="G446" s="139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  <c r="AJ446" s="70"/>
      <c r="AK446" s="70"/>
      <c r="AL446" s="70"/>
      <c r="AM446" s="70"/>
      <c r="AN446" s="70"/>
      <c r="AO446" s="70"/>
      <c r="AP446" s="70"/>
      <c r="AQ446" s="70"/>
      <c r="AR446" s="70"/>
      <c r="AS446" s="70"/>
      <c r="AT446" s="70"/>
      <c r="AU446" s="70"/>
      <c r="AV446" s="70"/>
      <c r="AW446" s="70"/>
      <c r="AX446" s="70"/>
      <c r="AY446" s="70"/>
      <c r="AZ446" s="70"/>
      <c r="BA446" s="70"/>
      <c r="BB446" s="70"/>
      <c r="BC446" s="70"/>
      <c r="BD446" s="70"/>
      <c r="BE446" s="70"/>
      <c r="BF446" s="70"/>
      <c r="BG446" s="70"/>
      <c r="BH446" s="70"/>
      <c r="BI446" s="70"/>
      <c r="BJ446" s="70"/>
      <c r="BK446" s="70"/>
      <c r="BL446" s="70"/>
      <c r="BM446" s="70"/>
      <c r="BN446" s="70"/>
      <c r="BO446" s="70"/>
      <c r="BP446" s="70"/>
      <c r="BQ446" s="70"/>
      <c r="BR446" s="70"/>
      <c r="BS446" s="70"/>
      <c r="BT446" s="70"/>
      <c r="BU446" s="70"/>
      <c r="BV446" s="70"/>
      <c r="BW446" s="70"/>
      <c r="BX446" s="70"/>
      <c r="BY446" s="70"/>
      <c r="BZ446" s="70"/>
      <c r="CA446" s="70"/>
      <c r="CB446" s="70"/>
      <c r="CC446" s="70"/>
      <c r="CD446" s="70"/>
      <c r="CE446" s="70"/>
      <c r="CF446" s="70"/>
      <c r="CG446" s="70"/>
      <c r="CH446" s="70"/>
    </row>
    <row r="447" spans="3:86" x14ac:dyDescent="0.85">
      <c r="C447" s="53"/>
      <c r="D447" s="70"/>
      <c r="E447" s="70"/>
      <c r="F447" s="139"/>
      <c r="G447" s="139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/>
      <c r="AP447" s="70"/>
      <c r="AQ447" s="70"/>
      <c r="AR447" s="70"/>
      <c r="AS447" s="70"/>
      <c r="AT447" s="70"/>
      <c r="AU447" s="70"/>
      <c r="AV447" s="70"/>
      <c r="AW447" s="70"/>
      <c r="AX447" s="70"/>
      <c r="AY447" s="70"/>
      <c r="AZ447" s="70"/>
      <c r="BA447" s="70"/>
      <c r="BB447" s="70"/>
      <c r="BC447" s="70"/>
      <c r="BD447" s="70"/>
      <c r="BE447" s="70"/>
      <c r="BF447" s="70"/>
      <c r="BG447" s="70"/>
      <c r="BH447" s="70"/>
      <c r="BI447" s="70"/>
      <c r="BJ447" s="70"/>
      <c r="BK447" s="70"/>
      <c r="BL447" s="70"/>
      <c r="BM447" s="70"/>
      <c r="BN447" s="70"/>
      <c r="BO447" s="70"/>
      <c r="BP447" s="70"/>
      <c r="BQ447" s="70"/>
      <c r="BR447" s="70"/>
      <c r="BS447" s="70"/>
      <c r="BT447" s="70"/>
      <c r="BU447" s="70"/>
      <c r="BV447" s="70"/>
      <c r="BW447" s="70"/>
      <c r="BX447" s="70"/>
      <c r="BY447" s="70"/>
      <c r="BZ447" s="70"/>
      <c r="CA447" s="70"/>
      <c r="CB447" s="70"/>
      <c r="CC447" s="70"/>
      <c r="CD447" s="70"/>
      <c r="CE447" s="70"/>
      <c r="CF447" s="70"/>
      <c r="CG447" s="70"/>
      <c r="CH447" s="70"/>
    </row>
    <row r="448" spans="3:86" x14ac:dyDescent="0.85">
      <c r="C448" s="53"/>
      <c r="D448" s="70"/>
      <c r="E448" s="70"/>
      <c r="F448" s="139"/>
      <c r="G448" s="139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  <c r="AT448" s="70"/>
      <c r="AU448" s="70"/>
      <c r="AV448" s="70"/>
      <c r="AW448" s="70"/>
      <c r="AX448" s="70"/>
      <c r="AY448" s="70"/>
      <c r="AZ448" s="70"/>
      <c r="BA448" s="70"/>
      <c r="BB448" s="70"/>
      <c r="BC448" s="70"/>
      <c r="BD448" s="70"/>
      <c r="BE448" s="70"/>
      <c r="BF448" s="70"/>
      <c r="BG448" s="70"/>
      <c r="BH448" s="70"/>
      <c r="BI448" s="70"/>
      <c r="BJ448" s="70"/>
      <c r="BK448" s="70"/>
      <c r="BL448" s="70"/>
      <c r="BM448" s="70"/>
      <c r="BN448" s="70"/>
      <c r="BO448" s="70"/>
      <c r="BP448" s="70"/>
      <c r="BQ448" s="70"/>
      <c r="BR448" s="70"/>
      <c r="BS448" s="70"/>
      <c r="BT448" s="70"/>
      <c r="BU448" s="70"/>
      <c r="BV448" s="70"/>
      <c r="BW448" s="70"/>
      <c r="BX448" s="70"/>
      <c r="BY448" s="70"/>
      <c r="BZ448" s="70"/>
      <c r="CA448" s="70"/>
      <c r="CB448" s="70"/>
      <c r="CC448" s="70"/>
      <c r="CD448" s="70"/>
      <c r="CE448" s="70"/>
      <c r="CF448" s="70"/>
      <c r="CG448" s="70"/>
      <c r="CH448" s="70"/>
    </row>
    <row r="449" spans="3:86" x14ac:dyDescent="0.85">
      <c r="C449" s="53"/>
      <c r="D449" s="70"/>
      <c r="E449" s="70"/>
      <c r="F449" s="139"/>
      <c r="G449" s="139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70"/>
      <c r="AS449" s="70"/>
      <c r="AT449" s="70"/>
      <c r="AU449" s="70"/>
      <c r="AV449" s="70"/>
      <c r="AW449" s="70"/>
      <c r="AX449" s="70"/>
      <c r="AY449" s="70"/>
      <c r="AZ449" s="70"/>
      <c r="BA449" s="70"/>
      <c r="BB449" s="70"/>
      <c r="BC449" s="70"/>
      <c r="BD449" s="70"/>
      <c r="BE449" s="70"/>
      <c r="BF449" s="70"/>
      <c r="BG449" s="70"/>
      <c r="BH449" s="70"/>
      <c r="BI449" s="70"/>
      <c r="BJ449" s="70"/>
      <c r="BK449" s="70"/>
      <c r="BL449" s="70"/>
      <c r="BM449" s="70"/>
      <c r="BN449" s="70"/>
      <c r="BO449" s="70"/>
      <c r="BP449" s="70"/>
      <c r="BQ449" s="70"/>
      <c r="BR449" s="70"/>
      <c r="BS449" s="70"/>
      <c r="BT449" s="70"/>
      <c r="BU449" s="70"/>
      <c r="BV449" s="70"/>
      <c r="BW449" s="70"/>
      <c r="BX449" s="70"/>
      <c r="BY449" s="70"/>
      <c r="BZ449" s="70"/>
      <c r="CA449" s="70"/>
      <c r="CB449" s="70"/>
      <c r="CC449" s="70"/>
      <c r="CD449" s="70"/>
      <c r="CE449" s="70"/>
      <c r="CF449" s="70"/>
      <c r="CG449" s="70"/>
      <c r="CH449" s="70"/>
    </row>
    <row r="450" spans="3:86" x14ac:dyDescent="0.85">
      <c r="C450" s="53"/>
      <c r="D450" s="70"/>
      <c r="E450" s="70"/>
      <c r="F450" s="139"/>
      <c r="G450" s="139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70"/>
      <c r="AS450" s="70"/>
      <c r="AT450" s="70"/>
      <c r="AU450" s="70"/>
      <c r="AV450" s="70"/>
      <c r="AW450" s="70"/>
      <c r="AX450" s="70"/>
      <c r="AY450" s="70"/>
      <c r="AZ450" s="70"/>
      <c r="BA450" s="70"/>
      <c r="BB450" s="70"/>
      <c r="BC450" s="70"/>
      <c r="BD450" s="70"/>
      <c r="BE450" s="70"/>
      <c r="BF450" s="70"/>
      <c r="BG450" s="70"/>
      <c r="BH450" s="70"/>
      <c r="BI450" s="70"/>
      <c r="BJ450" s="70"/>
      <c r="BK450" s="70"/>
      <c r="BL450" s="70"/>
      <c r="BM450" s="70"/>
      <c r="BN450" s="70"/>
      <c r="BO450" s="70"/>
      <c r="BP450" s="70"/>
      <c r="BQ450" s="70"/>
      <c r="BR450" s="70"/>
      <c r="BS450" s="70"/>
      <c r="BT450" s="70"/>
      <c r="BU450" s="70"/>
      <c r="BV450" s="70"/>
      <c r="BW450" s="70"/>
      <c r="BX450" s="70"/>
      <c r="BY450" s="70"/>
      <c r="BZ450" s="70"/>
      <c r="CA450" s="70"/>
      <c r="CB450" s="70"/>
      <c r="CC450" s="70"/>
      <c r="CD450" s="70"/>
      <c r="CE450" s="70"/>
      <c r="CF450" s="70"/>
      <c r="CG450" s="70"/>
      <c r="CH450" s="70"/>
    </row>
    <row r="451" spans="3:86" x14ac:dyDescent="0.85">
      <c r="C451" s="53"/>
      <c r="D451" s="70"/>
      <c r="E451" s="70"/>
      <c r="F451" s="139"/>
      <c r="G451" s="139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  <c r="AT451" s="70"/>
      <c r="AU451" s="70"/>
      <c r="AV451" s="70"/>
      <c r="AW451" s="70"/>
      <c r="AX451" s="70"/>
      <c r="AY451" s="70"/>
      <c r="AZ451" s="70"/>
      <c r="BA451" s="70"/>
      <c r="BB451" s="70"/>
      <c r="BC451" s="70"/>
      <c r="BD451" s="70"/>
      <c r="BE451" s="70"/>
      <c r="BF451" s="70"/>
      <c r="BG451" s="70"/>
      <c r="BH451" s="70"/>
      <c r="BI451" s="70"/>
      <c r="BJ451" s="70"/>
      <c r="BK451" s="70"/>
      <c r="BL451" s="70"/>
      <c r="BM451" s="70"/>
      <c r="BN451" s="70"/>
      <c r="BO451" s="70"/>
      <c r="BP451" s="70"/>
      <c r="BQ451" s="70"/>
      <c r="BR451" s="70"/>
      <c r="BS451" s="70"/>
      <c r="BT451" s="70"/>
      <c r="BU451" s="70"/>
      <c r="BV451" s="70"/>
      <c r="BW451" s="70"/>
      <c r="BX451" s="70"/>
      <c r="BY451" s="70"/>
      <c r="BZ451" s="70"/>
      <c r="CA451" s="70"/>
      <c r="CB451" s="70"/>
      <c r="CC451" s="70"/>
      <c r="CD451" s="70"/>
      <c r="CE451" s="70"/>
      <c r="CF451" s="70"/>
      <c r="CG451" s="70"/>
      <c r="CH451" s="70"/>
    </row>
    <row r="452" spans="3:86" x14ac:dyDescent="0.85">
      <c r="C452" s="53"/>
      <c r="D452" s="70"/>
      <c r="E452" s="70"/>
      <c r="F452" s="139"/>
      <c r="G452" s="139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  <c r="AJ452" s="70"/>
      <c r="AK452" s="70"/>
      <c r="AL452" s="70"/>
      <c r="AM452" s="70"/>
      <c r="AN452" s="70"/>
      <c r="AO452" s="70"/>
      <c r="AP452" s="70"/>
      <c r="AQ452" s="70"/>
      <c r="AR452" s="70"/>
      <c r="AS452" s="70"/>
      <c r="AT452" s="70"/>
      <c r="AU452" s="70"/>
      <c r="AV452" s="70"/>
      <c r="AW452" s="70"/>
      <c r="AX452" s="70"/>
      <c r="AY452" s="70"/>
      <c r="AZ452" s="70"/>
      <c r="BA452" s="70"/>
      <c r="BB452" s="70"/>
      <c r="BC452" s="70"/>
      <c r="BD452" s="70"/>
      <c r="BE452" s="70"/>
      <c r="BF452" s="70"/>
      <c r="BG452" s="70"/>
      <c r="BH452" s="70"/>
      <c r="BI452" s="70"/>
      <c r="BJ452" s="70"/>
      <c r="BK452" s="70"/>
      <c r="BL452" s="70"/>
      <c r="BM452" s="70"/>
      <c r="BN452" s="70"/>
      <c r="BO452" s="70"/>
      <c r="BP452" s="70"/>
      <c r="BQ452" s="70"/>
      <c r="BR452" s="70"/>
      <c r="BS452" s="70"/>
      <c r="BT452" s="70"/>
      <c r="BU452" s="70"/>
      <c r="BV452" s="70"/>
      <c r="BW452" s="70"/>
      <c r="BX452" s="70"/>
      <c r="BY452" s="70"/>
      <c r="BZ452" s="70"/>
      <c r="CA452" s="70"/>
      <c r="CB452" s="70"/>
      <c r="CC452" s="70"/>
      <c r="CD452" s="70"/>
      <c r="CE452" s="70"/>
      <c r="CF452" s="70"/>
      <c r="CG452" s="70"/>
      <c r="CH452" s="70"/>
    </row>
    <row r="453" spans="3:86" x14ac:dyDescent="0.85">
      <c r="C453" s="53"/>
      <c r="D453" s="70"/>
      <c r="E453" s="70"/>
      <c r="F453" s="139"/>
      <c r="G453" s="139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70"/>
      <c r="AS453" s="70"/>
      <c r="AT453" s="70"/>
      <c r="AU453" s="70"/>
      <c r="AV453" s="70"/>
      <c r="AW453" s="70"/>
      <c r="AX453" s="70"/>
      <c r="AY453" s="70"/>
      <c r="AZ453" s="70"/>
      <c r="BA453" s="70"/>
      <c r="BB453" s="70"/>
      <c r="BC453" s="70"/>
      <c r="BD453" s="70"/>
      <c r="BE453" s="70"/>
      <c r="BF453" s="70"/>
      <c r="BG453" s="70"/>
      <c r="BH453" s="70"/>
      <c r="BI453" s="70"/>
      <c r="BJ453" s="70"/>
      <c r="BK453" s="70"/>
      <c r="BL453" s="70"/>
      <c r="BM453" s="70"/>
      <c r="BN453" s="70"/>
      <c r="BO453" s="70"/>
      <c r="BP453" s="70"/>
      <c r="BQ453" s="70"/>
      <c r="BR453" s="70"/>
      <c r="BS453" s="70"/>
      <c r="BT453" s="70"/>
      <c r="BU453" s="70"/>
      <c r="BV453" s="70"/>
      <c r="BW453" s="70"/>
      <c r="BX453" s="70"/>
      <c r="BY453" s="70"/>
      <c r="BZ453" s="70"/>
      <c r="CA453" s="70"/>
      <c r="CB453" s="70"/>
      <c r="CC453" s="70"/>
      <c r="CD453" s="70"/>
      <c r="CE453" s="70"/>
      <c r="CF453" s="70"/>
      <c r="CG453" s="70"/>
      <c r="CH453" s="70"/>
    </row>
    <row r="454" spans="3:86" x14ac:dyDescent="0.85">
      <c r="C454" s="53"/>
      <c r="D454" s="70"/>
      <c r="E454" s="70"/>
      <c r="F454" s="139"/>
      <c r="G454" s="139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  <c r="AT454" s="70"/>
      <c r="AU454" s="70"/>
      <c r="AV454" s="70"/>
      <c r="AW454" s="70"/>
      <c r="AX454" s="70"/>
      <c r="AY454" s="70"/>
      <c r="AZ454" s="70"/>
      <c r="BA454" s="70"/>
      <c r="BB454" s="70"/>
      <c r="BC454" s="70"/>
      <c r="BD454" s="70"/>
      <c r="BE454" s="70"/>
      <c r="BF454" s="70"/>
      <c r="BG454" s="70"/>
      <c r="BH454" s="70"/>
      <c r="BI454" s="70"/>
      <c r="BJ454" s="70"/>
      <c r="BK454" s="70"/>
      <c r="BL454" s="70"/>
      <c r="BM454" s="70"/>
      <c r="BN454" s="70"/>
      <c r="BO454" s="70"/>
      <c r="BP454" s="70"/>
      <c r="BQ454" s="70"/>
      <c r="BR454" s="70"/>
      <c r="BS454" s="70"/>
      <c r="BT454" s="70"/>
      <c r="BU454" s="70"/>
      <c r="BV454" s="70"/>
      <c r="BW454" s="70"/>
      <c r="BX454" s="70"/>
      <c r="BY454" s="70"/>
      <c r="BZ454" s="70"/>
      <c r="CA454" s="70"/>
      <c r="CB454" s="70"/>
      <c r="CC454" s="70"/>
      <c r="CD454" s="70"/>
      <c r="CE454" s="70"/>
      <c r="CF454" s="70"/>
      <c r="CG454" s="70"/>
      <c r="CH454" s="70"/>
    </row>
    <row r="455" spans="3:86" x14ac:dyDescent="0.85">
      <c r="C455" s="53"/>
      <c r="D455" s="70"/>
      <c r="E455" s="70"/>
      <c r="F455" s="139"/>
      <c r="G455" s="139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  <c r="AT455" s="70"/>
      <c r="AU455" s="70"/>
      <c r="AV455" s="70"/>
      <c r="AW455" s="70"/>
      <c r="AX455" s="70"/>
      <c r="AY455" s="70"/>
      <c r="AZ455" s="70"/>
      <c r="BA455" s="70"/>
      <c r="BB455" s="70"/>
      <c r="BC455" s="70"/>
      <c r="BD455" s="70"/>
      <c r="BE455" s="70"/>
      <c r="BF455" s="70"/>
      <c r="BG455" s="70"/>
      <c r="BH455" s="70"/>
      <c r="BI455" s="70"/>
      <c r="BJ455" s="70"/>
      <c r="BK455" s="70"/>
      <c r="BL455" s="70"/>
      <c r="BM455" s="70"/>
      <c r="BN455" s="70"/>
      <c r="BO455" s="70"/>
      <c r="BP455" s="70"/>
      <c r="BQ455" s="70"/>
      <c r="BR455" s="70"/>
      <c r="BS455" s="70"/>
      <c r="BT455" s="70"/>
      <c r="BU455" s="70"/>
      <c r="BV455" s="70"/>
      <c r="BW455" s="70"/>
      <c r="BX455" s="70"/>
      <c r="BY455" s="70"/>
      <c r="BZ455" s="70"/>
      <c r="CA455" s="70"/>
      <c r="CB455" s="70"/>
      <c r="CC455" s="70"/>
      <c r="CD455" s="70"/>
      <c r="CE455" s="70"/>
      <c r="CF455" s="70"/>
      <c r="CG455" s="70"/>
      <c r="CH455" s="70"/>
    </row>
    <row r="456" spans="3:86" x14ac:dyDescent="0.85">
      <c r="C456" s="53"/>
      <c r="D456" s="70"/>
      <c r="E456" s="70"/>
      <c r="F456" s="139"/>
      <c r="G456" s="139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  <c r="AT456" s="70"/>
      <c r="AU456" s="70"/>
      <c r="AV456" s="70"/>
      <c r="AW456" s="70"/>
      <c r="AX456" s="70"/>
      <c r="AY456" s="70"/>
      <c r="AZ456" s="70"/>
      <c r="BA456" s="70"/>
      <c r="BB456" s="70"/>
      <c r="BC456" s="70"/>
      <c r="BD456" s="70"/>
      <c r="BE456" s="70"/>
      <c r="BF456" s="70"/>
      <c r="BG456" s="70"/>
      <c r="BH456" s="70"/>
      <c r="BI456" s="70"/>
      <c r="BJ456" s="70"/>
      <c r="BK456" s="70"/>
      <c r="BL456" s="70"/>
      <c r="BM456" s="70"/>
      <c r="BN456" s="70"/>
      <c r="BO456" s="70"/>
      <c r="BP456" s="70"/>
      <c r="BQ456" s="70"/>
      <c r="BR456" s="70"/>
      <c r="BS456" s="70"/>
      <c r="BT456" s="70"/>
      <c r="BU456" s="70"/>
      <c r="BV456" s="70"/>
      <c r="BW456" s="70"/>
      <c r="BX456" s="70"/>
      <c r="BY456" s="70"/>
      <c r="BZ456" s="70"/>
      <c r="CA456" s="70"/>
      <c r="CB456" s="70"/>
      <c r="CC456" s="70"/>
      <c r="CD456" s="70"/>
      <c r="CE456" s="70"/>
      <c r="CF456" s="70"/>
      <c r="CG456" s="70"/>
      <c r="CH456" s="70"/>
    </row>
    <row r="457" spans="3:86" x14ac:dyDescent="0.85">
      <c r="C457" s="53"/>
      <c r="D457" s="70"/>
      <c r="E457" s="70"/>
      <c r="F457" s="139"/>
      <c r="G457" s="139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  <c r="AT457" s="70"/>
      <c r="AU457" s="70"/>
      <c r="AV457" s="70"/>
      <c r="AW457" s="70"/>
      <c r="AX457" s="70"/>
      <c r="AY457" s="70"/>
      <c r="AZ457" s="70"/>
      <c r="BA457" s="70"/>
      <c r="BB457" s="70"/>
      <c r="BC457" s="70"/>
      <c r="BD457" s="70"/>
      <c r="BE457" s="70"/>
      <c r="BF457" s="70"/>
      <c r="BG457" s="70"/>
      <c r="BH457" s="70"/>
      <c r="BI457" s="70"/>
      <c r="BJ457" s="70"/>
      <c r="BK457" s="70"/>
      <c r="BL457" s="70"/>
      <c r="BM457" s="70"/>
      <c r="BN457" s="70"/>
      <c r="BO457" s="70"/>
      <c r="BP457" s="70"/>
      <c r="BQ457" s="70"/>
      <c r="BR457" s="70"/>
      <c r="BS457" s="70"/>
      <c r="BT457" s="70"/>
      <c r="BU457" s="70"/>
      <c r="BV457" s="70"/>
      <c r="BW457" s="70"/>
      <c r="BX457" s="70"/>
      <c r="BY457" s="70"/>
      <c r="BZ457" s="70"/>
      <c r="CA457" s="70"/>
      <c r="CB457" s="70"/>
      <c r="CC457" s="70"/>
      <c r="CD457" s="70"/>
      <c r="CE457" s="70"/>
      <c r="CF457" s="70"/>
      <c r="CG457" s="70"/>
      <c r="CH457" s="70"/>
    </row>
    <row r="458" spans="3:86" x14ac:dyDescent="0.85">
      <c r="C458" s="53"/>
      <c r="D458" s="70"/>
      <c r="E458" s="70"/>
      <c r="F458" s="139"/>
      <c r="G458" s="139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  <c r="AM458" s="70"/>
      <c r="AN458" s="70"/>
      <c r="AO458" s="70"/>
      <c r="AP458" s="70"/>
      <c r="AQ458" s="70"/>
      <c r="AR458" s="70"/>
      <c r="AS458" s="70"/>
      <c r="AT458" s="70"/>
      <c r="AU458" s="70"/>
      <c r="AV458" s="70"/>
      <c r="AW458" s="70"/>
      <c r="AX458" s="70"/>
      <c r="AY458" s="70"/>
      <c r="AZ458" s="70"/>
      <c r="BA458" s="70"/>
      <c r="BB458" s="70"/>
      <c r="BC458" s="70"/>
      <c r="BD458" s="70"/>
      <c r="BE458" s="70"/>
      <c r="BF458" s="70"/>
      <c r="BG458" s="70"/>
      <c r="BH458" s="70"/>
      <c r="BI458" s="70"/>
      <c r="BJ458" s="70"/>
      <c r="BK458" s="70"/>
      <c r="BL458" s="70"/>
      <c r="BM458" s="70"/>
      <c r="BN458" s="70"/>
      <c r="BO458" s="70"/>
      <c r="BP458" s="70"/>
      <c r="BQ458" s="70"/>
      <c r="BR458" s="70"/>
      <c r="BS458" s="70"/>
      <c r="BT458" s="70"/>
      <c r="BU458" s="70"/>
      <c r="BV458" s="70"/>
      <c r="BW458" s="70"/>
      <c r="BX458" s="70"/>
      <c r="BY458" s="70"/>
      <c r="BZ458" s="70"/>
      <c r="CA458" s="70"/>
      <c r="CB458" s="70"/>
      <c r="CC458" s="70"/>
      <c r="CD458" s="70"/>
      <c r="CE458" s="70"/>
      <c r="CF458" s="70"/>
      <c r="CG458" s="70"/>
      <c r="CH458" s="70"/>
    </row>
    <row r="459" spans="3:86" x14ac:dyDescent="0.85">
      <c r="C459" s="53"/>
      <c r="D459" s="70"/>
      <c r="E459" s="70"/>
      <c r="F459" s="139"/>
      <c r="G459" s="139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  <c r="AJ459" s="70"/>
      <c r="AK459" s="70"/>
      <c r="AL459" s="70"/>
      <c r="AM459" s="70"/>
      <c r="AN459" s="70"/>
      <c r="AO459" s="70"/>
      <c r="AP459" s="70"/>
      <c r="AQ459" s="70"/>
      <c r="AR459" s="70"/>
      <c r="AS459" s="70"/>
      <c r="AT459" s="70"/>
      <c r="AU459" s="70"/>
      <c r="AV459" s="70"/>
      <c r="AW459" s="70"/>
      <c r="AX459" s="70"/>
      <c r="AY459" s="70"/>
      <c r="AZ459" s="70"/>
      <c r="BA459" s="70"/>
      <c r="BB459" s="70"/>
      <c r="BC459" s="70"/>
      <c r="BD459" s="70"/>
      <c r="BE459" s="70"/>
      <c r="BF459" s="70"/>
      <c r="BG459" s="70"/>
      <c r="BH459" s="70"/>
      <c r="BI459" s="70"/>
      <c r="BJ459" s="70"/>
      <c r="BK459" s="70"/>
      <c r="BL459" s="70"/>
      <c r="BM459" s="70"/>
      <c r="BN459" s="70"/>
      <c r="BO459" s="70"/>
      <c r="BP459" s="70"/>
      <c r="BQ459" s="70"/>
      <c r="BR459" s="70"/>
      <c r="BS459" s="70"/>
      <c r="BT459" s="70"/>
      <c r="BU459" s="70"/>
      <c r="BV459" s="70"/>
      <c r="BW459" s="70"/>
      <c r="BX459" s="70"/>
      <c r="BY459" s="70"/>
      <c r="BZ459" s="70"/>
      <c r="CA459" s="70"/>
      <c r="CB459" s="70"/>
      <c r="CC459" s="70"/>
      <c r="CD459" s="70"/>
      <c r="CE459" s="70"/>
      <c r="CF459" s="70"/>
      <c r="CG459" s="70"/>
      <c r="CH459" s="70"/>
    </row>
    <row r="460" spans="3:86" x14ac:dyDescent="0.85">
      <c r="C460" s="53"/>
      <c r="D460" s="70"/>
      <c r="E460" s="70"/>
      <c r="F460" s="139"/>
      <c r="G460" s="139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  <c r="AJ460" s="70"/>
      <c r="AK460" s="70"/>
      <c r="AL460" s="70"/>
      <c r="AM460" s="70"/>
      <c r="AN460" s="70"/>
      <c r="AO460" s="70"/>
      <c r="AP460" s="70"/>
      <c r="AQ460" s="70"/>
      <c r="AR460" s="70"/>
      <c r="AS460" s="70"/>
      <c r="AT460" s="70"/>
      <c r="AU460" s="70"/>
      <c r="AV460" s="70"/>
      <c r="AW460" s="70"/>
      <c r="AX460" s="70"/>
      <c r="AY460" s="70"/>
      <c r="AZ460" s="70"/>
      <c r="BA460" s="70"/>
      <c r="BB460" s="70"/>
      <c r="BC460" s="70"/>
      <c r="BD460" s="70"/>
      <c r="BE460" s="70"/>
      <c r="BF460" s="70"/>
      <c r="BG460" s="70"/>
      <c r="BH460" s="70"/>
      <c r="BI460" s="70"/>
      <c r="BJ460" s="70"/>
      <c r="BK460" s="70"/>
      <c r="BL460" s="70"/>
      <c r="BM460" s="70"/>
      <c r="BN460" s="70"/>
      <c r="BO460" s="70"/>
      <c r="BP460" s="70"/>
      <c r="BQ460" s="70"/>
      <c r="BR460" s="70"/>
      <c r="BS460" s="70"/>
      <c r="BT460" s="70"/>
      <c r="BU460" s="70"/>
      <c r="BV460" s="70"/>
      <c r="BW460" s="70"/>
      <c r="BX460" s="70"/>
      <c r="BY460" s="70"/>
      <c r="BZ460" s="70"/>
      <c r="CA460" s="70"/>
      <c r="CB460" s="70"/>
      <c r="CC460" s="70"/>
      <c r="CD460" s="70"/>
      <c r="CE460" s="70"/>
      <c r="CF460" s="70"/>
      <c r="CG460" s="70"/>
      <c r="CH460" s="70"/>
    </row>
    <row r="461" spans="3:86" x14ac:dyDescent="0.85">
      <c r="C461" s="53"/>
      <c r="D461" s="70"/>
      <c r="E461" s="70"/>
      <c r="F461" s="139"/>
      <c r="G461" s="139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  <c r="AJ461" s="70"/>
      <c r="AK461" s="70"/>
      <c r="AL461" s="70"/>
      <c r="AM461" s="70"/>
      <c r="AN461" s="70"/>
      <c r="AO461" s="70"/>
      <c r="AP461" s="70"/>
      <c r="AQ461" s="70"/>
      <c r="AR461" s="70"/>
      <c r="AS461" s="70"/>
      <c r="AT461" s="70"/>
      <c r="AU461" s="70"/>
      <c r="AV461" s="70"/>
      <c r="AW461" s="70"/>
      <c r="AX461" s="70"/>
      <c r="AY461" s="70"/>
      <c r="AZ461" s="70"/>
      <c r="BA461" s="70"/>
      <c r="BB461" s="70"/>
      <c r="BC461" s="70"/>
      <c r="BD461" s="70"/>
      <c r="BE461" s="70"/>
      <c r="BF461" s="70"/>
      <c r="BG461" s="70"/>
      <c r="BH461" s="70"/>
      <c r="BI461" s="70"/>
      <c r="BJ461" s="70"/>
      <c r="BK461" s="70"/>
      <c r="BL461" s="70"/>
      <c r="BM461" s="70"/>
      <c r="BN461" s="70"/>
      <c r="BO461" s="70"/>
      <c r="BP461" s="70"/>
      <c r="BQ461" s="70"/>
      <c r="BR461" s="70"/>
      <c r="BS461" s="70"/>
      <c r="BT461" s="70"/>
      <c r="BU461" s="70"/>
      <c r="BV461" s="70"/>
      <c r="BW461" s="70"/>
      <c r="BX461" s="70"/>
      <c r="BY461" s="70"/>
      <c r="BZ461" s="70"/>
      <c r="CA461" s="70"/>
      <c r="CB461" s="70"/>
      <c r="CC461" s="70"/>
      <c r="CD461" s="70"/>
      <c r="CE461" s="70"/>
      <c r="CF461" s="70"/>
      <c r="CG461" s="70"/>
      <c r="CH461" s="70"/>
    </row>
    <row r="462" spans="3:86" x14ac:dyDescent="0.85">
      <c r="C462" s="53"/>
      <c r="D462" s="70"/>
      <c r="E462" s="70"/>
      <c r="F462" s="139"/>
      <c r="G462" s="139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  <c r="AJ462" s="70"/>
      <c r="AK462" s="70"/>
      <c r="AL462" s="70"/>
      <c r="AM462" s="70"/>
      <c r="AN462" s="70"/>
      <c r="AO462" s="70"/>
      <c r="AP462" s="70"/>
      <c r="AQ462" s="70"/>
      <c r="AR462" s="70"/>
      <c r="AS462" s="70"/>
      <c r="AT462" s="70"/>
      <c r="AU462" s="70"/>
      <c r="AV462" s="70"/>
      <c r="AW462" s="70"/>
      <c r="AX462" s="70"/>
      <c r="AY462" s="70"/>
      <c r="AZ462" s="70"/>
      <c r="BA462" s="70"/>
      <c r="BB462" s="70"/>
      <c r="BC462" s="70"/>
      <c r="BD462" s="70"/>
      <c r="BE462" s="70"/>
      <c r="BF462" s="70"/>
      <c r="BG462" s="70"/>
      <c r="BH462" s="70"/>
      <c r="BI462" s="70"/>
      <c r="BJ462" s="70"/>
      <c r="BK462" s="70"/>
      <c r="BL462" s="70"/>
      <c r="BM462" s="70"/>
      <c r="BN462" s="70"/>
      <c r="BO462" s="70"/>
      <c r="BP462" s="70"/>
      <c r="BQ462" s="70"/>
      <c r="BR462" s="70"/>
      <c r="BS462" s="70"/>
      <c r="BT462" s="70"/>
      <c r="BU462" s="70"/>
      <c r="BV462" s="70"/>
      <c r="BW462" s="70"/>
      <c r="BX462" s="70"/>
      <c r="BY462" s="70"/>
      <c r="BZ462" s="70"/>
      <c r="CA462" s="70"/>
      <c r="CB462" s="70"/>
      <c r="CC462" s="70"/>
      <c r="CD462" s="70"/>
      <c r="CE462" s="70"/>
      <c r="CF462" s="70"/>
      <c r="CG462" s="70"/>
      <c r="CH462" s="70"/>
    </row>
    <row r="463" spans="3:86" x14ac:dyDescent="0.85">
      <c r="C463" s="53"/>
      <c r="D463" s="70"/>
      <c r="E463" s="70"/>
      <c r="F463" s="139"/>
      <c r="G463" s="139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  <c r="AJ463" s="70"/>
      <c r="AK463" s="70"/>
      <c r="AL463" s="70"/>
      <c r="AM463" s="70"/>
      <c r="AN463" s="70"/>
      <c r="AO463" s="70"/>
      <c r="AP463" s="70"/>
      <c r="AQ463" s="70"/>
      <c r="AR463" s="70"/>
      <c r="AS463" s="70"/>
      <c r="AT463" s="70"/>
      <c r="AU463" s="70"/>
      <c r="AV463" s="70"/>
      <c r="AW463" s="70"/>
      <c r="AX463" s="70"/>
      <c r="AY463" s="70"/>
      <c r="AZ463" s="70"/>
      <c r="BA463" s="70"/>
      <c r="BB463" s="70"/>
      <c r="BC463" s="70"/>
      <c r="BD463" s="70"/>
      <c r="BE463" s="70"/>
      <c r="BF463" s="70"/>
      <c r="BG463" s="70"/>
      <c r="BH463" s="70"/>
      <c r="BI463" s="70"/>
      <c r="BJ463" s="70"/>
      <c r="BK463" s="70"/>
      <c r="BL463" s="70"/>
      <c r="BM463" s="70"/>
      <c r="BN463" s="70"/>
      <c r="BO463" s="70"/>
      <c r="BP463" s="70"/>
      <c r="BQ463" s="70"/>
      <c r="BR463" s="70"/>
      <c r="BS463" s="70"/>
      <c r="BT463" s="70"/>
      <c r="BU463" s="70"/>
      <c r="BV463" s="70"/>
      <c r="BW463" s="70"/>
      <c r="BX463" s="70"/>
      <c r="BY463" s="70"/>
      <c r="BZ463" s="70"/>
      <c r="CA463" s="70"/>
      <c r="CB463" s="70"/>
      <c r="CC463" s="70"/>
      <c r="CD463" s="70"/>
      <c r="CE463" s="70"/>
      <c r="CF463" s="70"/>
      <c r="CG463" s="70"/>
      <c r="CH463" s="70"/>
    </row>
    <row r="464" spans="3:86" x14ac:dyDescent="0.85">
      <c r="C464" s="53"/>
      <c r="D464" s="70"/>
      <c r="E464" s="70"/>
      <c r="F464" s="139"/>
      <c r="G464" s="139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  <c r="AJ464" s="70"/>
      <c r="AK464" s="70"/>
      <c r="AL464" s="70"/>
      <c r="AM464" s="70"/>
      <c r="AN464" s="70"/>
      <c r="AO464" s="70"/>
      <c r="AP464" s="70"/>
      <c r="AQ464" s="70"/>
      <c r="AR464" s="70"/>
      <c r="AS464" s="70"/>
      <c r="AT464" s="70"/>
      <c r="AU464" s="70"/>
      <c r="AV464" s="70"/>
      <c r="AW464" s="70"/>
      <c r="AX464" s="70"/>
      <c r="AY464" s="70"/>
      <c r="AZ464" s="70"/>
      <c r="BA464" s="70"/>
      <c r="BB464" s="70"/>
      <c r="BC464" s="70"/>
      <c r="BD464" s="70"/>
      <c r="BE464" s="70"/>
      <c r="BF464" s="70"/>
      <c r="BG464" s="70"/>
      <c r="BH464" s="70"/>
      <c r="BI464" s="70"/>
      <c r="BJ464" s="70"/>
      <c r="BK464" s="70"/>
      <c r="BL464" s="70"/>
      <c r="BM464" s="70"/>
      <c r="BN464" s="70"/>
      <c r="BO464" s="70"/>
      <c r="BP464" s="70"/>
      <c r="BQ464" s="70"/>
      <c r="BR464" s="70"/>
      <c r="BS464" s="70"/>
      <c r="BT464" s="70"/>
      <c r="BU464" s="70"/>
      <c r="BV464" s="70"/>
      <c r="BW464" s="70"/>
      <c r="BX464" s="70"/>
      <c r="BY464" s="70"/>
      <c r="BZ464" s="70"/>
      <c r="CA464" s="70"/>
      <c r="CB464" s="70"/>
      <c r="CC464" s="70"/>
      <c r="CD464" s="70"/>
      <c r="CE464" s="70"/>
      <c r="CF464" s="70"/>
      <c r="CG464" s="70"/>
      <c r="CH464" s="70"/>
    </row>
    <row r="465" spans="3:86" x14ac:dyDescent="0.85">
      <c r="C465" s="53"/>
      <c r="D465" s="70"/>
      <c r="E465" s="70"/>
      <c r="F465" s="139"/>
      <c r="G465" s="139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  <c r="AJ465" s="70"/>
      <c r="AK465" s="70"/>
      <c r="AL465" s="70"/>
      <c r="AM465" s="70"/>
      <c r="AN465" s="70"/>
      <c r="AO465" s="70"/>
      <c r="AP465" s="70"/>
      <c r="AQ465" s="70"/>
      <c r="AR465" s="70"/>
      <c r="AS465" s="70"/>
      <c r="AT465" s="70"/>
      <c r="AU465" s="70"/>
      <c r="AV465" s="70"/>
      <c r="AW465" s="70"/>
      <c r="AX465" s="70"/>
      <c r="AY465" s="70"/>
      <c r="AZ465" s="70"/>
      <c r="BA465" s="70"/>
      <c r="BB465" s="70"/>
      <c r="BC465" s="70"/>
      <c r="BD465" s="70"/>
      <c r="BE465" s="70"/>
      <c r="BF465" s="70"/>
      <c r="BG465" s="70"/>
      <c r="BH465" s="70"/>
      <c r="BI465" s="70"/>
      <c r="BJ465" s="70"/>
      <c r="BK465" s="70"/>
      <c r="BL465" s="70"/>
      <c r="BM465" s="70"/>
      <c r="BN465" s="70"/>
      <c r="BO465" s="70"/>
      <c r="BP465" s="70"/>
      <c r="BQ465" s="70"/>
      <c r="BR465" s="70"/>
      <c r="BS465" s="70"/>
      <c r="BT465" s="70"/>
      <c r="BU465" s="70"/>
      <c r="BV465" s="70"/>
      <c r="BW465" s="70"/>
      <c r="BX465" s="70"/>
      <c r="BY465" s="70"/>
      <c r="BZ465" s="70"/>
      <c r="CA465" s="70"/>
      <c r="CB465" s="70"/>
      <c r="CC465" s="70"/>
      <c r="CD465" s="70"/>
      <c r="CE465" s="70"/>
      <c r="CF465" s="70"/>
      <c r="CG465" s="70"/>
      <c r="CH465" s="70"/>
    </row>
    <row r="466" spans="3:86" x14ac:dyDescent="0.85">
      <c r="C466" s="53"/>
      <c r="D466" s="70"/>
      <c r="E466" s="70"/>
      <c r="F466" s="139"/>
      <c r="G466" s="139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  <c r="AJ466" s="70"/>
      <c r="AK466" s="70"/>
      <c r="AL466" s="70"/>
      <c r="AM466" s="70"/>
      <c r="AN466" s="70"/>
      <c r="AO466" s="70"/>
      <c r="AP466" s="70"/>
      <c r="AQ466" s="70"/>
      <c r="AR466" s="70"/>
      <c r="AS466" s="70"/>
      <c r="AT466" s="70"/>
      <c r="AU466" s="70"/>
      <c r="AV466" s="70"/>
      <c r="AW466" s="70"/>
      <c r="AX466" s="70"/>
      <c r="AY466" s="70"/>
      <c r="AZ466" s="70"/>
      <c r="BA466" s="70"/>
      <c r="BB466" s="70"/>
      <c r="BC466" s="70"/>
      <c r="BD466" s="70"/>
      <c r="BE466" s="70"/>
      <c r="BF466" s="70"/>
      <c r="BG466" s="70"/>
      <c r="BH466" s="70"/>
      <c r="BI466" s="70"/>
      <c r="BJ466" s="70"/>
      <c r="BK466" s="70"/>
      <c r="BL466" s="70"/>
      <c r="BM466" s="70"/>
      <c r="BN466" s="70"/>
      <c r="BO466" s="70"/>
      <c r="BP466" s="70"/>
      <c r="BQ466" s="70"/>
      <c r="BR466" s="70"/>
      <c r="BS466" s="70"/>
      <c r="BT466" s="70"/>
      <c r="BU466" s="70"/>
      <c r="BV466" s="70"/>
      <c r="BW466" s="70"/>
      <c r="BX466" s="70"/>
      <c r="BY466" s="70"/>
      <c r="BZ466" s="70"/>
      <c r="CA466" s="70"/>
      <c r="CB466" s="70"/>
      <c r="CC466" s="70"/>
      <c r="CD466" s="70"/>
      <c r="CE466" s="70"/>
      <c r="CF466" s="70"/>
      <c r="CG466" s="70"/>
      <c r="CH466" s="70"/>
    </row>
    <row r="467" spans="3:86" x14ac:dyDescent="0.85">
      <c r="C467" s="53"/>
      <c r="D467" s="70"/>
      <c r="E467" s="70"/>
      <c r="F467" s="139"/>
      <c r="G467" s="139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  <c r="AJ467" s="70"/>
      <c r="AK467" s="70"/>
      <c r="AL467" s="70"/>
      <c r="AM467" s="70"/>
      <c r="AN467" s="70"/>
      <c r="AO467" s="70"/>
      <c r="AP467" s="70"/>
      <c r="AQ467" s="70"/>
      <c r="AR467" s="70"/>
      <c r="AS467" s="70"/>
      <c r="AT467" s="70"/>
      <c r="AU467" s="70"/>
      <c r="AV467" s="70"/>
      <c r="AW467" s="70"/>
      <c r="AX467" s="70"/>
      <c r="AY467" s="70"/>
      <c r="AZ467" s="70"/>
      <c r="BA467" s="70"/>
      <c r="BB467" s="70"/>
      <c r="BC467" s="70"/>
      <c r="BD467" s="70"/>
      <c r="BE467" s="70"/>
      <c r="BF467" s="70"/>
      <c r="BG467" s="70"/>
      <c r="BH467" s="70"/>
      <c r="BI467" s="70"/>
      <c r="BJ467" s="70"/>
      <c r="BK467" s="70"/>
      <c r="BL467" s="70"/>
      <c r="BM467" s="70"/>
      <c r="BN467" s="70"/>
      <c r="BO467" s="70"/>
      <c r="BP467" s="70"/>
      <c r="BQ467" s="70"/>
      <c r="BR467" s="70"/>
      <c r="BS467" s="70"/>
      <c r="BT467" s="70"/>
      <c r="BU467" s="70"/>
      <c r="BV467" s="70"/>
      <c r="BW467" s="70"/>
      <c r="BX467" s="70"/>
      <c r="BY467" s="70"/>
      <c r="BZ467" s="70"/>
      <c r="CA467" s="70"/>
      <c r="CB467" s="70"/>
      <c r="CC467" s="70"/>
      <c r="CD467" s="70"/>
      <c r="CE467" s="70"/>
      <c r="CF467" s="70"/>
      <c r="CG467" s="70"/>
      <c r="CH467" s="70"/>
    </row>
    <row r="468" spans="3:86" x14ac:dyDescent="0.85">
      <c r="C468" s="53"/>
      <c r="D468" s="70"/>
      <c r="E468" s="70"/>
      <c r="F468" s="139"/>
      <c r="G468" s="139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  <c r="AJ468" s="70"/>
      <c r="AK468" s="70"/>
      <c r="AL468" s="70"/>
      <c r="AM468" s="70"/>
      <c r="AN468" s="70"/>
      <c r="AO468" s="70"/>
      <c r="AP468" s="70"/>
      <c r="AQ468" s="70"/>
      <c r="AR468" s="70"/>
      <c r="AS468" s="70"/>
      <c r="AT468" s="70"/>
      <c r="AU468" s="70"/>
      <c r="AV468" s="70"/>
      <c r="AW468" s="70"/>
      <c r="AX468" s="70"/>
      <c r="AY468" s="70"/>
      <c r="AZ468" s="70"/>
      <c r="BA468" s="70"/>
      <c r="BB468" s="70"/>
      <c r="BC468" s="70"/>
      <c r="BD468" s="70"/>
      <c r="BE468" s="70"/>
      <c r="BF468" s="70"/>
      <c r="BG468" s="70"/>
      <c r="BH468" s="70"/>
      <c r="BI468" s="70"/>
      <c r="BJ468" s="70"/>
      <c r="BK468" s="70"/>
      <c r="BL468" s="70"/>
      <c r="BM468" s="70"/>
      <c r="BN468" s="70"/>
      <c r="BO468" s="70"/>
      <c r="BP468" s="70"/>
      <c r="BQ468" s="70"/>
      <c r="BR468" s="70"/>
      <c r="BS468" s="70"/>
      <c r="BT468" s="70"/>
      <c r="BU468" s="70"/>
      <c r="BV468" s="70"/>
      <c r="BW468" s="70"/>
      <c r="BX468" s="70"/>
      <c r="BY468" s="70"/>
      <c r="BZ468" s="70"/>
      <c r="CA468" s="70"/>
      <c r="CB468" s="70"/>
      <c r="CC468" s="70"/>
      <c r="CD468" s="70"/>
      <c r="CE468" s="70"/>
      <c r="CF468" s="70"/>
      <c r="CG468" s="70"/>
      <c r="CH468" s="70"/>
    </row>
    <row r="469" spans="3:86" x14ac:dyDescent="0.85">
      <c r="C469" s="53"/>
      <c r="D469" s="70"/>
      <c r="E469" s="70"/>
      <c r="F469" s="139"/>
      <c r="G469" s="139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70"/>
      <c r="AX469" s="70"/>
      <c r="AY469" s="70"/>
      <c r="AZ469" s="70"/>
      <c r="BA469" s="70"/>
      <c r="BB469" s="70"/>
      <c r="BC469" s="70"/>
      <c r="BD469" s="70"/>
      <c r="BE469" s="70"/>
      <c r="BF469" s="70"/>
      <c r="BG469" s="70"/>
      <c r="BH469" s="70"/>
      <c r="BI469" s="70"/>
      <c r="BJ469" s="70"/>
      <c r="BK469" s="70"/>
      <c r="BL469" s="70"/>
      <c r="BM469" s="70"/>
      <c r="BN469" s="70"/>
      <c r="BO469" s="70"/>
      <c r="BP469" s="70"/>
      <c r="BQ469" s="70"/>
      <c r="BR469" s="70"/>
      <c r="BS469" s="70"/>
      <c r="BT469" s="70"/>
      <c r="BU469" s="70"/>
      <c r="BV469" s="70"/>
      <c r="BW469" s="70"/>
      <c r="BX469" s="70"/>
      <c r="BY469" s="70"/>
      <c r="BZ469" s="70"/>
      <c r="CA469" s="70"/>
      <c r="CB469" s="70"/>
      <c r="CC469" s="70"/>
      <c r="CD469" s="70"/>
      <c r="CE469" s="70"/>
      <c r="CF469" s="70"/>
      <c r="CG469" s="70"/>
      <c r="CH469" s="70"/>
    </row>
    <row r="470" spans="3:86" x14ac:dyDescent="0.85">
      <c r="C470" s="53"/>
      <c r="D470" s="70"/>
      <c r="E470" s="70"/>
      <c r="F470" s="139"/>
      <c r="G470" s="139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  <c r="AJ470" s="70"/>
      <c r="AK470" s="70"/>
      <c r="AL470" s="70"/>
      <c r="AM470" s="70"/>
      <c r="AN470" s="70"/>
      <c r="AO470" s="70"/>
      <c r="AP470" s="70"/>
      <c r="AQ470" s="70"/>
      <c r="AR470" s="70"/>
      <c r="AS470" s="70"/>
      <c r="AT470" s="70"/>
      <c r="AU470" s="70"/>
      <c r="AV470" s="70"/>
      <c r="AW470" s="70"/>
      <c r="AX470" s="70"/>
      <c r="AY470" s="70"/>
      <c r="AZ470" s="70"/>
      <c r="BA470" s="70"/>
      <c r="BB470" s="70"/>
      <c r="BC470" s="70"/>
      <c r="BD470" s="70"/>
      <c r="BE470" s="70"/>
      <c r="BF470" s="70"/>
      <c r="BG470" s="70"/>
      <c r="BH470" s="70"/>
      <c r="BI470" s="70"/>
      <c r="BJ470" s="70"/>
      <c r="BK470" s="70"/>
      <c r="BL470" s="70"/>
      <c r="BM470" s="70"/>
      <c r="BN470" s="70"/>
      <c r="BO470" s="70"/>
      <c r="BP470" s="70"/>
      <c r="BQ470" s="70"/>
      <c r="BR470" s="70"/>
      <c r="BS470" s="70"/>
      <c r="BT470" s="70"/>
      <c r="BU470" s="70"/>
      <c r="BV470" s="70"/>
      <c r="BW470" s="70"/>
      <c r="BX470" s="70"/>
      <c r="BY470" s="70"/>
      <c r="BZ470" s="70"/>
      <c r="CA470" s="70"/>
      <c r="CB470" s="70"/>
      <c r="CC470" s="70"/>
      <c r="CD470" s="70"/>
      <c r="CE470" s="70"/>
      <c r="CF470" s="70"/>
      <c r="CG470" s="70"/>
      <c r="CH470" s="70"/>
    </row>
    <row r="471" spans="3:86" x14ac:dyDescent="0.85">
      <c r="C471" s="53"/>
      <c r="D471" s="70"/>
      <c r="E471" s="70"/>
      <c r="F471" s="139"/>
      <c r="G471" s="139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  <c r="AJ471" s="70"/>
      <c r="AK471" s="70"/>
      <c r="AL471" s="70"/>
      <c r="AM471" s="70"/>
      <c r="AN471" s="70"/>
      <c r="AO471" s="70"/>
      <c r="AP471" s="70"/>
      <c r="AQ471" s="70"/>
      <c r="AR471" s="70"/>
      <c r="AS471" s="70"/>
      <c r="AT471" s="70"/>
      <c r="AU471" s="70"/>
      <c r="AV471" s="70"/>
      <c r="AW471" s="70"/>
      <c r="AX471" s="70"/>
      <c r="AY471" s="70"/>
      <c r="AZ471" s="70"/>
      <c r="BA471" s="70"/>
      <c r="BB471" s="70"/>
      <c r="BC471" s="70"/>
      <c r="BD471" s="70"/>
      <c r="BE471" s="70"/>
      <c r="BF471" s="70"/>
      <c r="BG471" s="70"/>
      <c r="BH471" s="70"/>
      <c r="BI471" s="70"/>
      <c r="BJ471" s="70"/>
      <c r="BK471" s="70"/>
      <c r="BL471" s="70"/>
      <c r="BM471" s="70"/>
      <c r="BN471" s="70"/>
      <c r="BO471" s="70"/>
      <c r="BP471" s="70"/>
      <c r="BQ471" s="70"/>
      <c r="BR471" s="70"/>
      <c r="BS471" s="70"/>
      <c r="BT471" s="70"/>
      <c r="BU471" s="70"/>
      <c r="BV471" s="70"/>
      <c r="BW471" s="70"/>
      <c r="BX471" s="70"/>
      <c r="BY471" s="70"/>
      <c r="BZ471" s="70"/>
      <c r="CA471" s="70"/>
      <c r="CB471" s="70"/>
      <c r="CC471" s="70"/>
      <c r="CD471" s="70"/>
      <c r="CE471" s="70"/>
      <c r="CF471" s="70"/>
      <c r="CG471" s="70"/>
      <c r="CH471" s="70"/>
    </row>
    <row r="472" spans="3:86" x14ac:dyDescent="0.85">
      <c r="C472" s="53"/>
      <c r="D472" s="70"/>
      <c r="E472" s="70"/>
      <c r="F472" s="139"/>
      <c r="G472" s="139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  <c r="AT472" s="70"/>
      <c r="AU472" s="70"/>
      <c r="AV472" s="70"/>
      <c r="AW472" s="70"/>
      <c r="AX472" s="70"/>
      <c r="AY472" s="70"/>
      <c r="AZ472" s="70"/>
      <c r="BA472" s="70"/>
      <c r="BB472" s="70"/>
      <c r="BC472" s="70"/>
      <c r="BD472" s="70"/>
      <c r="BE472" s="70"/>
      <c r="BF472" s="70"/>
      <c r="BG472" s="70"/>
      <c r="BH472" s="70"/>
      <c r="BI472" s="70"/>
      <c r="BJ472" s="70"/>
      <c r="BK472" s="70"/>
      <c r="BL472" s="70"/>
      <c r="BM472" s="70"/>
      <c r="BN472" s="70"/>
      <c r="BO472" s="70"/>
      <c r="BP472" s="70"/>
      <c r="BQ472" s="70"/>
      <c r="BR472" s="70"/>
      <c r="BS472" s="70"/>
      <c r="BT472" s="70"/>
      <c r="BU472" s="70"/>
      <c r="BV472" s="70"/>
      <c r="BW472" s="70"/>
      <c r="BX472" s="70"/>
      <c r="BY472" s="70"/>
      <c r="BZ472" s="70"/>
      <c r="CA472" s="70"/>
      <c r="CB472" s="70"/>
      <c r="CC472" s="70"/>
      <c r="CD472" s="70"/>
      <c r="CE472" s="70"/>
      <c r="CF472" s="70"/>
      <c r="CG472" s="70"/>
      <c r="CH472" s="70"/>
    </row>
    <row r="473" spans="3:86" x14ac:dyDescent="0.85">
      <c r="C473" s="53"/>
      <c r="D473" s="70"/>
      <c r="E473" s="70"/>
      <c r="F473" s="139"/>
      <c r="G473" s="139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  <c r="AJ473" s="70"/>
      <c r="AK473" s="70"/>
      <c r="AL473" s="70"/>
      <c r="AM473" s="70"/>
      <c r="AN473" s="70"/>
      <c r="AO473" s="70"/>
      <c r="AP473" s="70"/>
      <c r="AQ473" s="70"/>
      <c r="AR473" s="70"/>
      <c r="AS473" s="70"/>
      <c r="AT473" s="70"/>
      <c r="AU473" s="70"/>
      <c r="AV473" s="70"/>
      <c r="AW473" s="70"/>
      <c r="AX473" s="70"/>
      <c r="AY473" s="70"/>
      <c r="AZ473" s="70"/>
      <c r="BA473" s="70"/>
      <c r="BB473" s="70"/>
      <c r="BC473" s="70"/>
      <c r="BD473" s="70"/>
      <c r="BE473" s="70"/>
      <c r="BF473" s="70"/>
      <c r="BG473" s="70"/>
      <c r="BH473" s="70"/>
      <c r="BI473" s="70"/>
      <c r="BJ473" s="70"/>
      <c r="BK473" s="70"/>
      <c r="BL473" s="70"/>
      <c r="BM473" s="70"/>
      <c r="BN473" s="70"/>
      <c r="BO473" s="70"/>
      <c r="BP473" s="70"/>
      <c r="BQ473" s="70"/>
      <c r="BR473" s="70"/>
      <c r="BS473" s="70"/>
      <c r="BT473" s="70"/>
      <c r="BU473" s="70"/>
      <c r="BV473" s="70"/>
      <c r="BW473" s="70"/>
      <c r="BX473" s="70"/>
      <c r="BY473" s="70"/>
      <c r="BZ473" s="70"/>
      <c r="CA473" s="70"/>
      <c r="CB473" s="70"/>
      <c r="CC473" s="70"/>
      <c r="CD473" s="70"/>
      <c r="CE473" s="70"/>
      <c r="CF473" s="70"/>
      <c r="CG473" s="70"/>
      <c r="CH473" s="70"/>
    </row>
    <row r="474" spans="3:86" x14ac:dyDescent="0.85">
      <c r="C474" s="53"/>
      <c r="D474" s="70"/>
      <c r="E474" s="70"/>
      <c r="F474" s="139"/>
      <c r="G474" s="139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  <c r="AJ474" s="70"/>
      <c r="AK474" s="70"/>
      <c r="AL474" s="70"/>
      <c r="AM474" s="70"/>
      <c r="AN474" s="70"/>
      <c r="AO474" s="70"/>
      <c r="AP474" s="70"/>
      <c r="AQ474" s="70"/>
      <c r="AR474" s="70"/>
      <c r="AS474" s="70"/>
      <c r="AT474" s="70"/>
      <c r="AU474" s="70"/>
      <c r="AV474" s="70"/>
      <c r="AW474" s="70"/>
      <c r="AX474" s="70"/>
      <c r="AY474" s="70"/>
      <c r="AZ474" s="70"/>
      <c r="BA474" s="70"/>
      <c r="BB474" s="70"/>
      <c r="BC474" s="70"/>
      <c r="BD474" s="70"/>
      <c r="BE474" s="70"/>
      <c r="BF474" s="70"/>
      <c r="BG474" s="70"/>
      <c r="BH474" s="70"/>
      <c r="BI474" s="70"/>
      <c r="BJ474" s="70"/>
      <c r="BK474" s="70"/>
      <c r="BL474" s="70"/>
      <c r="BM474" s="70"/>
      <c r="BN474" s="70"/>
      <c r="BO474" s="70"/>
      <c r="BP474" s="70"/>
      <c r="BQ474" s="70"/>
      <c r="BR474" s="70"/>
      <c r="BS474" s="70"/>
      <c r="BT474" s="70"/>
      <c r="BU474" s="70"/>
      <c r="BV474" s="70"/>
      <c r="BW474" s="70"/>
      <c r="BX474" s="70"/>
      <c r="BY474" s="70"/>
      <c r="BZ474" s="70"/>
      <c r="CA474" s="70"/>
      <c r="CB474" s="70"/>
      <c r="CC474" s="70"/>
      <c r="CD474" s="70"/>
      <c r="CE474" s="70"/>
      <c r="CF474" s="70"/>
      <c r="CG474" s="70"/>
      <c r="CH474" s="70"/>
    </row>
    <row r="475" spans="3:86" x14ac:dyDescent="0.85">
      <c r="C475" s="53"/>
      <c r="D475" s="70"/>
      <c r="E475" s="70"/>
      <c r="F475" s="139"/>
      <c r="G475" s="139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  <c r="AJ475" s="70"/>
      <c r="AK475" s="70"/>
      <c r="AL475" s="70"/>
      <c r="AM475" s="70"/>
      <c r="AN475" s="70"/>
      <c r="AO475" s="70"/>
      <c r="AP475" s="70"/>
      <c r="AQ475" s="70"/>
      <c r="AR475" s="70"/>
      <c r="AS475" s="70"/>
      <c r="AT475" s="70"/>
      <c r="AU475" s="70"/>
      <c r="AV475" s="70"/>
      <c r="AW475" s="70"/>
      <c r="AX475" s="70"/>
      <c r="AY475" s="70"/>
      <c r="AZ475" s="70"/>
      <c r="BA475" s="70"/>
      <c r="BB475" s="70"/>
      <c r="BC475" s="70"/>
      <c r="BD475" s="70"/>
      <c r="BE475" s="70"/>
      <c r="BF475" s="70"/>
      <c r="BG475" s="70"/>
      <c r="BH475" s="70"/>
      <c r="BI475" s="70"/>
      <c r="BJ475" s="70"/>
      <c r="BK475" s="70"/>
      <c r="BL475" s="70"/>
      <c r="BM475" s="70"/>
      <c r="BN475" s="70"/>
      <c r="BO475" s="70"/>
      <c r="BP475" s="70"/>
      <c r="BQ475" s="70"/>
      <c r="BR475" s="70"/>
      <c r="BS475" s="70"/>
      <c r="BT475" s="70"/>
      <c r="BU475" s="70"/>
      <c r="BV475" s="70"/>
      <c r="BW475" s="70"/>
      <c r="BX475" s="70"/>
      <c r="BY475" s="70"/>
      <c r="BZ475" s="70"/>
      <c r="CA475" s="70"/>
      <c r="CB475" s="70"/>
      <c r="CC475" s="70"/>
      <c r="CD475" s="70"/>
      <c r="CE475" s="70"/>
      <c r="CF475" s="70"/>
      <c r="CG475" s="70"/>
      <c r="CH475" s="70"/>
    </row>
    <row r="476" spans="3:86" x14ac:dyDescent="0.85">
      <c r="C476" s="53"/>
      <c r="D476" s="70"/>
      <c r="E476" s="70"/>
      <c r="F476" s="139"/>
      <c r="G476" s="139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/>
      <c r="AI476" s="70"/>
      <c r="AJ476" s="70"/>
      <c r="AK476" s="70"/>
      <c r="AL476" s="70"/>
      <c r="AM476" s="70"/>
      <c r="AN476" s="70"/>
      <c r="AO476" s="70"/>
      <c r="AP476" s="70"/>
      <c r="AQ476" s="70"/>
      <c r="AR476" s="70"/>
      <c r="AS476" s="70"/>
      <c r="AT476" s="70"/>
      <c r="AU476" s="70"/>
      <c r="AV476" s="70"/>
      <c r="AW476" s="70"/>
      <c r="AX476" s="70"/>
      <c r="AY476" s="70"/>
      <c r="AZ476" s="70"/>
      <c r="BA476" s="70"/>
      <c r="BB476" s="70"/>
      <c r="BC476" s="70"/>
      <c r="BD476" s="70"/>
      <c r="BE476" s="70"/>
      <c r="BF476" s="70"/>
      <c r="BG476" s="70"/>
      <c r="BH476" s="70"/>
      <c r="BI476" s="70"/>
      <c r="BJ476" s="70"/>
      <c r="BK476" s="70"/>
      <c r="BL476" s="70"/>
      <c r="BM476" s="70"/>
      <c r="BN476" s="70"/>
      <c r="BO476" s="70"/>
      <c r="BP476" s="70"/>
      <c r="BQ476" s="70"/>
      <c r="BR476" s="70"/>
      <c r="BS476" s="70"/>
      <c r="BT476" s="70"/>
      <c r="BU476" s="70"/>
      <c r="BV476" s="70"/>
      <c r="BW476" s="70"/>
      <c r="BX476" s="70"/>
      <c r="BY476" s="70"/>
      <c r="BZ476" s="70"/>
      <c r="CA476" s="70"/>
      <c r="CB476" s="70"/>
      <c r="CC476" s="70"/>
      <c r="CD476" s="70"/>
      <c r="CE476" s="70"/>
      <c r="CF476" s="70"/>
      <c r="CG476" s="70"/>
      <c r="CH476" s="70"/>
    </row>
    <row r="477" spans="3:86" x14ac:dyDescent="0.85">
      <c r="C477" s="53"/>
      <c r="D477" s="70"/>
      <c r="E477" s="70"/>
      <c r="F477" s="139"/>
      <c r="G477" s="139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  <c r="AI477" s="70"/>
      <c r="AJ477" s="70"/>
      <c r="AK477" s="70"/>
      <c r="AL477" s="70"/>
      <c r="AM477" s="70"/>
      <c r="AN477" s="70"/>
      <c r="AO477" s="70"/>
      <c r="AP477" s="70"/>
      <c r="AQ477" s="70"/>
      <c r="AR477" s="70"/>
      <c r="AS477" s="70"/>
      <c r="AT477" s="70"/>
      <c r="AU477" s="70"/>
      <c r="AV477" s="70"/>
      <c r="AW477" s="70"/>
      <c r="AX477" s="70"/>
      <c r="AY477" s="70"/>
      <c r="AZ477" s="70"/>
      <c r="BA477" s="70"/>
      <c r="BB477" s="70"/>
      <c r="BC477" s="70"/>
      <c r="BD477" s="70"/>
      <c r="BE477" s="70"/>
      <c r="BF477" s="70"/>
      <c r="BG477" s="70"/>
      <c r="BH477" s="70"/>
      <c r="BI477" s="70"/>
      <c r="BJ477" s="70"/>
      <c r="BK477" s="70"/>
      <c r="BL477" s="70"/>
      <c r="BM477" s="70"/>
      <c r="BN477" s="70"/>
      <c r="BO477" s="70"/>
      <c r="BP477" s="70"/>
      <c r="BQ477" s="70"/>
      <c r="BR477" s="70"/>
      <c r="BS477" s="70"/>
      <c r="BT477" s="70"/>
      <c r="BU477" s="70"/>
      <c r="BV477" s="70"/>
      <c r="BW477" s="70"/>
      <c r="BX477" s="70"/>
      <c r="BY477" s="70"/>
      <c r="BZ477" s="70"/>
      <c r="CA477" s="70"/>
      <c r="CB477" s="70"/>
      <c r="CC477" s="70"/>
      <c r="CD477" s="70"/>
      <c r="CE477" s="70"/>
      <c r="CF477" s="70"/>
      <c r="CG477" s="70"/>
      <c r="CH477" s="70"/>
    </row>
    <row r="478" spans="3:86" x14ac:dyDescent="0.85">
      <c r="C478" s="53"/>
      <c r="D478" s="70"/>
      <c r="E478" s="70"/>
      <c r="F478" s="139"/>
      <c r="G478" s="139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  <c r="AJ478" s="70"/>
      <c r="AK478" s="70"/>
      <c r="AL478" s="70"/>
      <c r="AM478" s="70"/>
      <c r="AN478" s="70"/>
      <c r="AO478" s="70"/>
      <c r="AP478" s="70"/>
      <c r="AQ478" s="70"/>
      <c r="AR478" s="70"/>
      <c r="AS478" s="70"/>
      <c r="AT478" s="70"/>
      <c r="AU478" s="70"/>
      <c r="AV478" s="70"/>
      <c r="AW478" s="70"/>
      <c r="AX478" s="70"/>
      <c r="AY478" s="70"/>
      <c r="AZ478" s="70"/>
      <c r="BA478" s="70"/>
      <c r="BB478" s="70"/>
      <c r="BC478" s="70"/>
      <c r="BD478" s="70"/>
      <c r="BE478" s="70"/>
      <c r="BF478" s="70"/>
      <c r="BG478" s="70"/>
      <c r="BH478" s="70"/>
      <c r="BI478" s="70"/>
      <c r="BJ478" s="70"/>
      <c r="BK478" s="70"/>
      <c r="BL478" s="70"/>
      <c r="BM478" s="70"/>
      <c r="BN478" s="70"/>
      <c r="BO478" s="70"/>
      <c r="BP478" s="70"/>
      <c r="BQ478" s="70"/>
      <c r="BR478" s="70"/>
      <c r="BS478" s="70"/>
      <c r="BT478" s="70"/>
      <c r="BU478" s="70"/>
      <c r="BV478" s="70"/>
      <c r="BW478" s="70"/>
      <c r="BX478" s="70"/>
      <c r="BY478" s="70"/>
      <c r="BZ478" s="70"/>
      <c r="CA478" s="70"/>
      <c r="CB478" s="70"/>
      <c r="CC478" s="70"/>
      <c r="CD478" s="70"/>
      <c r="CE478" s="70"/>
      <c r="CF478" s="70"/>
      <c r="CG478" s="70"/>
      <c r="CH478" s="70"/>
    </row>
    <row r="479" spans="3:86" x14ac:dyDescent="0.85">
      <c r="C479" s="53"/>
      <c r="D479" s="70"/>
      <c r="E479" s="70"/>
      <c r="F479" s="139"/>
      <c r="G479" s="139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  <c r="AJ479" s="70"/>
      <c r="AK479" s="70"/>
      <c r="AL479" s="70"/>
      <c r="AM479" s="70"/>
      <c r="AN479" s="70"/>
      <c r="AO479" s="70"/>
      <c r="AP479" s="70"/>
      <c r="AQ479" s="70"/>
      <c r="AR479" s="70"/>
      <c r="AS479" s="70"/>
      <c r="AT479" s="70"/>
      <c r="AU479" s="70"/>
      <c r="AV479" s="70"/>
      <c r="AW479" s="70"/>
      <c r="AX479" s="70"/>
      <c r="AY479" s="70"/>
      <c r="AZ479" s="70"/>
      <c r="BA479" s="70"/>
      <c r="BB479" s="70"/>
      <c r="BC479" s="70"/>
      <c r="BD479" s="70"/>
      <c r="BE479" s="70"/>
      <c r="BF479" s="70"/>
      <c r="BG479" s="70"/>
      <c r="BH479" s="70"/>
      <c r="BI479" s="70"/>
      <c r="BJ479" s="70"/>
      <c r="BK479" s="70"/>
      <c r="BL479" s="70"/>
      <c r="BM479" s="70"/>
      <c r="BN479" s="70"/>
      <c r="BO479" s="70"/>
      <c r="BP479" s="70"/>
      <c r="BQ479" s="70"/>
      <c r="BR479" s="70"/>
      <c r="BS479" s="70"/>
      <c r="BT479" s="70"/>
      <c r="BU479" s="70"/>
      <c r="BV479" s="70"/>
      <c r="BW479" s="70"/>
      <c r="BX479" s="70"/>
      <c r="BY479" s="70"/>
      <c r="BZ479" s="70"/>
      <c r="CA479" s="70"/>
      <c r="CB479" s="70"/>
      <c r="CC479" s="70"/>
      <c r="CD479" s="70"/>
      <c r="CE479" s="70"/>
      <c r="CF479" s="70"/>
      <c r="CG479" s="70"/>
      <c r="CH479" s="70"/>
    </row>
    <row r="480" spans="3:86" x14ac:dyDescent="0.85">
      <c r="C480" s="53"/>
      <c r="D480" s="70"/>
      <c r="E480" s="70"/>
      <c r="F480" s="139"/>
      <c r="G480" s="139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  <c r="AJ480" s="70"/>
      <c r="AK480" s="70"/>
      <c r="AL480" s="70"/>
      <c r="AM480" s="70"/>
      <c r="AN480" s="70"/>
      <c r="AO480" s="70"/>
      <c r="AP480" s="70"/>
      <c r="AQ480" s="70"/>
      <c r="AR480" s="70"/>
      <c r="AS480" s="70"/>
      <c r="AT480" s="70"/>
      <c r="AU480" s="70"/>
      <c r="AV480" s="70"/>
      <c r="AW480" s="70"/>
      <c r="AX480" s="70"/>
      <c r="AY480" s="70"/>
      <c r="AZ480" s="70"/>
      <c r="BA480" s="70"/>
      <c r="BB480" s="70"/>
      <c r="BC480" s="70"/>
      <c r="BD480" s="70"/>
      <c r="BE480" s="70"/>
      <c r="BF480" s="70"/>
      <c r="BG480" s="70"/>
      <c r="BH480" s="70"/>
      <c r="BI480" s="70"/>
      <c r="BJ480" s="70"/>
      <c r="BK480" s="70"/>
      <c r="BL480" s="70"/>
      <c r="BM480" s="70"/>
      <c r="BN480" s="70"/>
      <c r="BO480" s="70"/>
      <c r="BP480" s="70"/>
      <c r="BQ480" s="70"/>
      <c r="BR480" s="70"/>
      <c r="BS480" s="70"/>
      <c r="BT480" s="70"/>
      <c r="BU480" s="70"/>
      <c r="BV480" s="70"/>
      <c r="BW480" s="70"/>
      <c r="BX480" s="70"/>
      <c r="BY480" s="70"/>
      <c r="BZ480" s="70"/>
      <c r="CA480" s="70"/>
      <c r="CB480" s="70"/>
      <c r="CC480" s="70"/>
      <c r="CD480" s="70"/>
      <c r="CE480" s="70"/>
      <c r="CF480" s="70"/>
      <c r="CG480" s="70"/>
      <c r="CH480" s="70"/>
    </row>
    <row r="481" spans="3:86" x14ac:dyDescent="0.85">
      <c r="C481" s="53"/>
      <c r="D481" s="70"/>
      <c r="E481" s="70"/>
      <c r="F481" s="139"/>
      <c r="G481" s="139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  <c r="AJ481" s="70"/>
      <c r="AK481" s="70"/>
      <c r="AL481" s="70"/>
      <c r="AM481" s="70"/>
      <c r="AN481" s="70"/>
      <c r="AO481" s="70"/>
      <c r="AP481" s="70"/>
      <c r="AQ481" s="70"/>
      <c r="AR481" s="70"/>
      <c r="AS481" s="70"/>
      <c r="AT481" s="70"/>
      <c r="AU481" s="70"/>
      <c r="AV481" s="70"/>
      <c r="AW481" s="70"/>
      <c r="AX481" s="70"/>
      <c r="AY481" s="70"/>
      <c r="AZ481" s="70"/>
      <c r="BA481" s="70"/>
      <c r="BB481" s="70"/>
      <c r="BC481" s="70"/>
      <c r="BD481" s="70"/>
      <c r="BE481" s="70"/>
      <c r="BF481" s="70"/>
      <c r="BG481" s="70"/>
      <c r="BH481" s="70"/>
      <c r="BI481" s="70"/>
      <c r="BJ481" s="70"/>
      <c r="BK481" s="70"/>
      <c r="BL481" s="70"/>
      <c r="BM481" s="70"/>
      <c r="BN481" s="70"/>
      <c r="BO481" s="70"/>
      <c r="BP481" s="70"/>
      <c r="BQ481" s="70"/>
      <c r="BR481" s="70"/>
      <c r="BS481" s="70"/>
      <c r="BT481" s="70"/>
      <c r="BU481" s="70"/>
      <c r="BV481" s="70"/>
      <c r="BW481" s="70"/>
      <c r="BX481" s="70"/>
      <c r="BY481" s="70"/>
      <c r="BZ481" s="70"/>
      <c r="CA481" s="70"/>
      <c r="CB481" s="70"/>
      <c r="CC481" s="70"/>
      <c r="CD481" s="70"/>
      <c r="CE481" s="70"/>
      <c r="CF481" s="70"/>
      <c r="CG481" s="70"/>
      <c r="CH481" s="70"/>
    </row>
    <row r="482" spans="3:86" x14ac:dyDescent="0.85">
      <c r="C482" s="53"/>
      <c r="D482" s="70"/>
      <c r="E482" s="70"/>
      <c r="F482" s="139"/>
      <c r="G482" s="139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  <c r="AJ482" s="70"/>
      <c r="AK482" s="70"/>
      <c r="AL482" s="70"/>
      <c r="AM482" s="70"/>
      <c r="AN482" s="70"/>
      <c r="AO482" s="70"/>
      <c r="AP482" s="70"/>
      <c r="AQ482" s="70"/>
      <c r="AR482" s="70"/>
      <c r="AS482" s="70"/>
      <c r="AT482" s="70"/>
      <c r="AU482" s="70"/>
      <c r="AV482" s="70"/>
      <c r="AW482" s="70"/>
      <c r="AX482" s="70"/>
      <c r="AY482" s="70"/>
      <c r="AZ482" s="70"/>
      <c r="BA482" s="70"/>
      <c r="BB482" s="70"/>
      <c r="BC482" s="70"/>
      <c r="BD482" s="70"/>
      <c r="BE482" s="70"/>
      <c r="BF482" s="70"/>
      <c r="BG482" s="70"/>
      <c r="BH482" s="70"/>
      <c r="BI482" s="70"/>
      <c r="BJ482" s="70"/>
      <c r="BK482" s="70"/>
      <c r="BL482" s="70"/>
      <c r="BM482" s="70"/>
      <c r="BN482" s="70"/>
      <c r="BO482" s="70"/>
      <c r="BP482" s="70"/>
      <c r="BQ482" s="70"/>
      <c r="BR482" s="70"/>
      <c r="BS482" s="70"/>
      <c r="BT482" s="70"/>
      <c r="BU482" s="70"/>
      <c r="BV482" s="70"/>
      <c r="BW482" s="70"/>
      <c r="BX482" s="70"/>
      <c r="BY482" s="70"/>
      <c r="BZ482" s="70"/>
      <c r="CA482" s="70"/>
      <c r="CB482" s="70"/>
      <c r="CC482" s="70"/>
      <c r="CD482" s="70"/>
      <c r="CE482" s="70"/>
      <c r="CF482" s="70"/>
      <c r="CG482" s="70"/>
      <c r="CH482" s="70"/>
    </row>
    <row r="483" spans="3:86" x14ac:dyDescent="0.85">
      <c r="C483" s="53"/>
      <c r="D483" s="70"/>
      <c r="E483" s="70"/>
      <c r="F483" s="139"/>
      <c r="G483" s="139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  <c r="AI483" s="70"/>
      <c r="AJ483" s="70"/>
      <c r="AK483" s="70"/>
      <c r="AL483" s="70"/>
      <c r="AM483" s="70"/>
      <c r="AN483" s="70"/>
      <c r="AO483" s="70"/>
      <c r="AP483" s="70"/>
      <c r="AQ483" s="70"/>
      <c r="AR483" s="70"/>
      <c r="AS483" s="70"/>
      <c r="AT483" s="70"/>
      <c r="AU483" s="70"/>
      <c r="AV483" s="70"/>
      <c r="AW483" s="70"/>
      <c r="AX483" s="70"/>
      <c r="AY483" s="70"/>
      <c r="AZ483" s="70"/>
      <c r="BA483" s="70"/>
      <c r="BB483" s="70"/>
      <c r="BC483" s="70"/>
      <c r="BD483" s="70"/>
      <c r="BE483" s="70"/>
      <c r="BF483" s="70"/>
      <c r="BG483" s="70"/>
      <c r="BH483" s="70"/>
      <c r="BI483" s="70"/>
      <c r="BJ483" s="70"/>
      <c r="BK483" s="70"/>
      <c r="BL483" s="70"/>
      <c r="BM483" s="70"/>
      <c r="BN483" s="70"/>
      <c r="BO483" s="70"/>
      <c r="BP483" s="70"/>
      <c r="BQ483" s="70"/>
      <c r="BR483" s="70"/>
      <c r="BS483" s="70"/>
      <c r="BT483" s="70"/>
      <c r="BU483" s="70"/>
      <c r="BV483" s="70"/>
      <c r="BW483" s="70"/>
      <c r="BX483" s="70"/>
      <c r="BY483" s="70"/>
      <c r="BZ483" s="70"/>
      <c r="CA483" s="70"/>
      <c r="CB483" s="70"/>
      <c r="CC483" s="70"/>
      <c r="CD483" s="70"/>
      <c r="CE483" s="70"/>
      <c r="CF483" s="70"/>
      <c r="CG483" s="70"/>
      <c r="CH483" s="70"/>
    </row>
    <row r="484" spans="3:86" x14ac:dyDescent="0.85">
      <c r="C484" s="53"/>
      <c r="D484" s="70"/>
      <c r="E484" s="70"/>
      <c r="F484" s="139"/>
      <c r="G484" s="139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  <c r="AI484" s="70"/>
      <c r="AJ484" s="70"/>
      <c r="AK484" s="70"/>
      <c r="AL484" s="70"/>
      <c r="AM484" s="70"/>
      <c r="AN484" s="70"/>
      <c r="AO484" s="70"/>
      <c r="AP484" s="70"/>
      <c r="AQ484" s="70"/>
      <c r="AR484" s="70"/>
      <c r="AS484" s="70"/>
      <c r="AT484" s="70"/>
      <c r="AU484" s="70"/>
      <c r="AV484" s="70"/>
      <c r="AW484" s="70"/>
      <c r="AX484" s="70"/>
      <c r="AY484" s="70"/>
      <c r="AZ484" s="70"/>
      <c r="BA484" s="70"/>
      <c r="BB484" s="70"/>
      <c r="BC484" s="70"/>
      <c r="BD484" s="70"/>
      <c r="BE484" s="70"/>
      <c r="BF484" s="70"/>
      <c r="BG484" s="70"/>
      <c r="BH484" s="70"/>
      <c r="BI484" s="70"/>
      <c r="BJ484" s="70"/>
      <c r="BK484" s="70"/>
      <c r="BL484" s="70"/>
      <c r="BM484" s="70"/>
      <c r="BN484" s="70"/>
      <c r="BO484" s="70"/>
      <c r="BP484" s="70"/>
      <c r="BQ484" s="70"/>
      <c r="BR484" s="70"/>
      <c r="BS484" s="70"/>
      <c r="BT484" s="70"/>
      <c r="BU484" s="70"/>
      <c r="BV484" s="70"/>
      <c r="BW484" s="70"/>
      <c r="BX484" s="70"/>
      <c r="BY484" s="70"/>
      <c r="BZ484" s="70"/>
      <c r="CA484" s="70"/>
      <c r="CB484" s="70"/>
      <c r="CC484" s="70"/>
      <c r="CD484" s="70"/>
      <c r="CE484" s="70"/>
      <c r="CF484" s="70"/>
      <c r="CG484" s="70"/>
      <c r="CH484" s="70"/>
    </row>
    <row r="485" spans="3:86" x14ac:dyDescent="0.85">
      <c r="C485" s="53"/>
      <c r="D485" s="70"/>
      <c r="E485" s="70"/>
      <c r="F485" s="139"/>
      <c r="G485" s="139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0"/>
      <c r="BM485" s="70"/>
      <c r="BN485" s="70"/>
      <c r="BO485" s="70"/>
      <c r="BP485" s="70"/>
      <c r="BQ485" s="70"/>
      <c r="BR485" s="70"/>
      <c r="BS485" s="70"/>
      <c r="BT485" s="70"/>
      <c r="BU485" s="70"/>
      <c r="BV485" s="70"/>
      <c r="BW485" s="70"/>
      <c r="BX485" s="70"/>
      <c r="BY485" s="70"/>
      <c r="BZ485" s="70"/>
      <c r="CA485" s="70"/>
      <c r="CB485" s="70"/>
      <c r="CC485" s="70"/>
      <c r="CD485" s="70"/>
      <c r="CE485" s="70"/>
      <c r="CF485" s="70"/>
      <c r="CG485" s="70"/>
      <c r="CH485" s="70"/>
    </row>
    <row r="486" spans="3:86" x14ac:dyDescent="0.85">
      <c r="C486" s="53"/>
      <c r="D486" s="70"/>
      <c r="E486" s="70"/>
      <c r="F486" s="139"/>
      <c r="G486" s="139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  <c r="AJ486" s="70"/>
      <c r="AK486" s="70"/>
      <c r="AL486" s="70"/>
      <c r="AM486" s="70"/>
      <c r="AN486" s="70"/>
      <c r="AO486" s="70"/>
      <c r="AP486" s="70"/>
      <c r="AQ486" s="70"/>
      <c r="AR486" s="70"/>
      <c r="AS486" s="70"/>
      <c r="AT486" s="70"/>
      <c r="AU486" s="70"/>
      <c r="AV486" s="70"/>
      <c r="AW486" s="70"/>
      <c r="AX486" s="70"/>
      <c r="AY486" s="70"/>
      <c r="AZ486" s="70"/>
      <c r="BA486" s="70"/>
      <c r="BB486" s="70"/>
      <c r="BC486" s="70"/>
      <c r="BD486" s="70"/>
      <c r="BE486" s="70"/>
      <c r="BF486" s="70"/>
      <c r="BG486" s="70"/>
      <c r="BH486" s="70"/>
      <c r="BI486" s="70"/>
      <c r="BJ486" s="70"/>
      <c r="BK486" s="70"/>
      <c r="BL486" s="70"/>
      <c r="BM486" s="70"/>
      <c r="BN486" s="70"/>
      <c r="BO486" s="70"/>
      <c r="BP486" s="70"/>
      <c r="BQ486" s="70"/>
      <c r="BR486" s="70"/>
      <c r="BS486" s="70"/>
      <c r="BT486" s="70"/>
      <c r="BU486" s="70"/>
      <c r="BV486" s="70"/>
      <c r="BW486" s="70"/>
      <c r="BX486" s="70"/>
      <c r="BY486" s="70"/>
      <c r="BZ486" s="70"/>
      <c r="CA486" s="70"/>
      <c r="CB486" s="70"/>
      <c r="CC486" s="70"/>
      <c r="CD486" s="70"/>
      <c r="CE486" s="70"/>
      <c r="CF486" s="70"/>
      <c r="CG486" s="70"/>
      <c r="CH486" s="70"/>
    </row>
    <row r="487" spans="3:86" x14ac:dyDescent="0.85">
      <c r="C487" s="53"/>
      <c r="D487" s="70"/>
      <c r="E487" s="70"/>
      <c r="F487" s="139"/>
      <c r="G487" s="139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  <c r="AJ487" s="70"/>
      <c r="AK487" s="70"/>
      <c r="AL487" s="70"/>
      <c r="AM487" s="70"/>
      <c r="AN487" s="70"/>
      <c r="AO487" s="70"/>
      <c r="AP487" s="70"/>
      <c r="AQ487" s="70"/>
      <c r="AR487" s="70"/>
      <c r="AS487" s="70"/>
      <c r="AT487" s="70"/>
      <c r="AU487" s="70"/>
      <c r="AV487" s="70"/>
      <c r="AW487" s="70"/>
      <c r="AX487" s="70"/>
      <c r="AY487" s="70"/>
      <c r="AZ487" s="70"/>
      <c r="BA487" s="70"/>
      <c r="BB487" s="70"/>
      <c r="BC487" s="70"/>
      <c r="BD487" s="70"/>
      <c r="BE487" s="70"/>
      <c r="BF487" s="70"/>
      <c r="BG487" s="70"/>
      <c r="BH487" s="70"/>
      <c r="BI487" s="70"/>
      <c r="BJ487" s="70"/>
      <c r="BK487" s="70"/>
      <c r="BL487" s="70"/>
      <c r="BM487" s="70"/>
      <c r="BN487" s="70"/>
      <c r="BO487" s="70"/>
      <c r="BP487" s="70"/>
      <c r="BQ487" s="70"/>
      <c r="BR487" s="70"/>
      <c r="BS487" s="70"/>
      <c r="BT487" s="70"/>
      <c r="BU487" s="70"/>
      <c r="BV487" s="70"/>
      <c r="BW487" s="70"/>
      <c r="BX487" s="70"/>
      <c r="BY487" s="70"/>
      <c r="BZ487" s="70"/>
      <c r="CA487" s="70"/>
      <c r="CB487" s="70"/>
      <c r="CC487" s="70"/>
      <c r="CD487" s="70"/>
      <c r="CE487" s="70"/>
      <c r="CF487" s="70"/>
      <c r="CG487" s="70"/>
      <c r="CH487" s="70"/>
    </row>
    <row r="488" spans="3:86" x14ac:dyDescent="0.85">
      <c r="C488" s="53"/>
      <c r="D488" s="70"/>
      <c r="E488" s="70"/>
      <c r="F488" s="139"/>
      <c r="G488" s="139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  <c r="AJ488" s="70"/>
      <c r="AK488" s="70"/>
      <c r="AL488" s="70"/>
      <c r="AM488" s="70"/>
      <c r="AN488" s="70"/>
      <c r="AO488" s="70"/>
      <c r="AP488" s="70"/>
      <c r="AQ488" s="70"/>
      <c r="AR488" s="70"/>
      <c r="AS488" s="70"/>
      <c r="AT488" s="70"/>
      <c r="AU488" s="70"/>
      <c r="AV488" s="70"/>
      <c r="AW488" s="70"/>
      <c r="AX488" s="70"/>
      <c r="AY488" s="70"/>
      <c r="AZ488" s="70"/>
      <c r="BA488" s="70"/>
      <c r="BB488" s="70"/>
      <c r="BC488" s="70"/>
      <c r="BD488" s="70"/>
      <c r="BE488" s="70"/>
      <c r="BF488" s="70"/>
      <c r="BG488" s="70"/>
      <c r="BH488" s="70"/>
      <c r="BI488" s="70"/>
      <c r="BJ488" s="70"/>
      <c r="BK488" s="70"/>
      <c r="BL488" s="70"/>
      <c r="BM488" s="70"/>
      <c r="BN488" s="70"/>
      <c r="BO488" s="70"/>
      <c r="BP488" s="70"/>
      <c r="BQ488" s="70"/>
      <c r="BR488" s="70"/>
      <c r="BS488" s="70"/>
      <c r="BT488" s="70"/>
      <c r="BU488" s="70"/>
      <c r="BV488" s="70"/>
      <c r="BW488" s="70"/>
      <c r="BX488" s="70"/>
      <c r="BY488" s="70"/>
      <c r="BZ488" s="70"/>
      <c r="CA488" s="70"/>
      <c r="CB488" s="70"/>
      <c r="CC488" s="70"/>
      <c r="CD488" s="70"/>
      <c r="CE488" s="70"/>
      <c r="CF488" s="70"/>
      <c r="CG488" s="70"/>
      <c r="CH488" s="70"/>
    </row>
    <row r="489" spans="3:86" x14ac:dyDescent="0.85">
      <c r="C489" s="53"/>
      <c r="D489" s="70"/>
      <c r="E489" s="70"/>
      <c r="F489" s="139"/>
      <c r="G489" s="139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  <c r="AJ489" s="70"/>
      <c r="AK489" s="70"/>
      <c r="AL489" s="70"/>
      <c r="AM489" s="70"/>
      <c r="AN489" s="70"/>
      <c r="AO489" s="70"/>
      <c r="AP489" s="70"/>
      <c r="AQ489" s="70"/>
      <c r="AR489" s="70"/>
      <c r="AS489" s="70"/>
      <c r="AT489" s="70"/>
      <c r="AU489" s="70"/>
      <c r="AV489" s="70"/>
      <c r="AW489" s="70"/>
      <c r="AX489" s="70"/>
      <c r="AY489" s="70"/>
      <c r="AZ489" s="70"/>
      <c r="BA489" s="70"/>
      <c r="BB489" s="70"/>
      <c r="BC489" s="70"/>
      <c r="BD489" s="70"/>
      <c r="BE489" s="70"/>
      <c r="BF489" s="70"/>
      <c r="BG489" s="70"/>
      <c r="BH489" s="70"/>
      <c r="BI489" s="70"/>
      <c r="BJ489" s="70"/>
      <c r="BK489" s="70"/>
      <c r="BL489" s="70"/>
      <c r="BM489" s="70"/>
      <c r="BN489" s="70"/>
      <c r="BO489" s="70"/>
      <c r="BP489" s="70"/>
      <c r="BQ489" s="70"/>
      <c r="BR489" s="70"/>
      <c r="BS489" s="70"/>
      <c r="BT489" s="70"/>
      <c r="BU489" s="70"/>
      <c r="BV489" s="70"/>
      <c r="BW489" s="70"/>
      <c r="BX489" s="70"/>
      <c r="BY489" s="70"/>
      <c r="BZ489" s="70"/>
      <c r="CA489" s="70"/>
      <c r="CB489" s="70"/>
      <c r="CC489" s="70"/>
      <c r="CD489" s="70"/>
      <c r="CE489" s="70"/>
      <c r="CF489" s="70"/>
      <c r="CG489" s="70"/>
      <c r="CH489" s="70"/>
    </row>
    <row r="490" spans="3:86" x14ac:dyDescent="0.85">
      <c r="C490" s="53"/>
      <c r="D490" s="70"/>
      <c r="E490" s="70"/>
      <c r="F490" s="139"/>
      <c r="G490" s="139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  <c r="AT490" s="70"/>
      <c r="AU490" s="70"/>
      <c r="AV490" s="70"/>
      <c r="AW490" s="70"/>
      <c r="AX490" s="70"/>
      <c r="AY490" s="70"/>
      <c r="AZ490" s="70"/>
      <c r="BA490" s="70"/>
      <c r="BB490" s="70"/>
      <c r="BC490" s="70"/>
      <c r="BD490" s="70"/>
      <c r="BE490" s="70"/>
      <c r="BF490" s="70"/>
      <c r="BG490" s="70"/>
      <c r="BH490" s="70"/>
      <c r="BI490" s="70"/>
      <c r="BJ490" s="70"/>
      <c r="BK490" s="70"/>
      <c r="BL490" s="70"/>
      <c r="BM490" s="70"/>
      <c r="BN490" s="70"/>
      <c r="BO490" s="70"/>
      <c r="BP490" s="70"/>
      <c r="BQ490" s="70"/>
      <c r="BR490" s="70"/>
      <c r="BS490" s="70"/>
      <c r="BT490" s="70"/>
      <c r="BU490" s="70"/>
      <c r="BV490" s="70"/>
      <c r="BW490" s="70"/>
      <c r="BX490" s="70"/>
      <c r="BY490" s="70"/>
      <c r="BZ490" s="70"/>
      <c r="CA490" s="70"/>
      <c r="CB490" s="70"/>
      <c r="CC490" s="70"/>
      <c r="CD490" s="70"/>
      <c r="CE490" s="70"/>
      <c r="CF490" s="70"/>
      <c r="CG490" s="70"/>
      <c r="CH490" s="70"/>
    </row>
    <row r="491" spans="3:86" x14ac:dyDescent="0.85">
      <c r="C491" s="53"/>
      <c r="D491" s="70"/>
      <c r="E491" s="70"/>
      <c r="F491" s="139"/>
      <c r="G491" s="139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  <c r="AJ491" s="70"/>
      <c r="AK491" s="70"/>
      <c r="AL491" s="70"/>
      <c r="AM491" s="70"/>
      <c r="AN491" s="70"/>
      <c r="AO491" s="70"/>
      <c r="AP491" s="70"/>
      <c r="AQ491" s="70"/>
      <c r="AR491" s="70"/>
      <c r="AS491" s="70"/>
      <c r="AT491" s="70"/>
      <c r="AU491" s="70"/>
      <c r="AV491" s="70"/>
      <c r="AW491" s="70"/>
      <c r="AX491" s="70"/>
      <c r="AY491" s="70"/>
      <c r="AZ491" s="70"/>
      <c r="BA491" s="70"/>
      <c r="BB491" s="70"/>
      <c r="BC491" s="70"/>
      <c r="BD491" s="70"/>
      <c r="BE491" s="70"/>
      <c r="BF491" s="70"/>
      <c r="BG491" s="70"/>
      <c r="BH491" s="70"/>
      <c r="BI491" s="70"/>
      <c r="BJ491" s="70"/>
      <c r="BK491" s="70"/>
      <c r="BL491" s="70"/>
      <c r="BM491" s="70"/>
      <c r="BN491" s="70"/>
      <c r="BO491" s="70"/>
      <c r="BP491" s="70"/>
      <c r="BQ491" s="70"/>
      <c r="BR491" s="70"/>
      <c r="BS491" s="70"/>
      <c r="BT491" s="70"/>
      <c r="BU491" s="70"/>
      <c r="BV491" s="70"/>
      <c r="BW491" s="70"/>
      <c r="BX491" s="70"/>
      <c r="BY491" s="70"/>
      <c r="BZ491" s="70"/>
      <c r="CA491" s="70"/>
      <c r="CB491" s="70"/>
      <c r="CC491" s="70"/>
      <c r="CD491" s="70"/>
      <c r="CE491" s="70"/>
      <c r="CF491" s="70"/>
      <c r="CG491" s="70"/>
      <c r="CH491" s="70"/>
    </row>
    <row r="492" spans="3:86" x14ac:dyDescent="0.85">
      <c r="C492" s="53"/>
      <c r="D492" s="70"/>
      <c r="E492" s="70"/>
      <c r="F492" s="139"/>
      <c r="G492" s="139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  <c r="AI492" s="70"/>
      <c r="AJ492" s="70"/>
      <c r="AK492" s="70"/>
      <c r="AL492" s="70"/>
      <c r="AM492" s="70"/>
      <c r="AN492" s="70"/>
      <c r="AO492" s="70"/>
      <c r="AP492" s="70"/>
      <c r="AQ492" s="70"/>
      <c r="AR492" s="70"/>
      <c r="AS492" s="70"/>
      <c r="AT492" s="70"/>
      <c r="AU492" s="70"/>
      <c r="AV492" s="70"/>
      <c r="AW492" s="70"/>
      <c r="AX492" s="70"/>
      <c r="AY492" s="70"/>
      <c r="AZ492" s="70"/>
      <c r="BA492" s="70"/>
      <c r="BB492" s="70"/>
      <c r="BC492" s="70"/>
      <c r="BD492" s="70"/>
      <c r="BE492" s="70"/>
      <c r="BF492" s="70"/>
      <c r="BG492" s="70"/>
      <c r="BH492" s="70"/>
      <c r="BI492" s="70"/>
      <c r="BJ492" s="70"/>
      <c r="BK492" s="70"/>
      <c r="BL492" s="70"/>
      <c r="BM492" s="70"/>
      <c r="BN492" s="70"/>
      <c r="BO492" s="70"/>
      <c r="BP492" s="70"/>
      <c r="BQ492" s="70"/>
      <c r="BR492" s="70"/>
      <c r="BS492" s="70"/>
      <c r="BT492" s="70"/>
      <c r="BU492" s="70"/>
      <c r="BV492" s="70"/>
      <c r="BW492" s="70"/>
      <c r="BX492" s="70"/>
      <c r="BY492" s="70"/>
      <c r="BZ492" s="70"/>
      <c r="CA492" s="70"/>
      <c r="CB492" s="70"/>
      <c r="CC492" s="70"/>
      <c r="CD492" s="70"/>
      <c r="CE492" s="70"/>
      <c r="CF492" s="70"/>
      <c r="CG492" s="70"/>
      <c r="CH492" s="70"/>
    </row>
    <row r="493" spans="3:86" x14ac:dyDescent="0.85">
      <c r="C493" s="53"/>
      <c r="D493" s="70"/>
      <c r="E493" s="70"/>
      <c r="F493" s="139"/>
      <c r="G493" s="139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  <c r="AJ493" s="70"/>
      <c r="AK493" s="70"/>
      <c r="AL493" s="70"/>
      <c r="AM493" s="70"/>
      <c r="AN493" s="70"/>
      <c r="AO493" s="70"/>
      <c r="AP493" s="70"/>
      <c r="AQ493" s="70"/>
      <c r="AR493" s="70"/>
      <c r="AS493" s="70"/>
      <c r="AT493" s="70"/>
      <c r="AU493" s="70"/>
      <c r="AV493" s="70"/>
      <c r="AW493" s="70"/>
      <c r="AX493" s="70"/>
      <c r="AY493" s="70"/>
      <c r="AZ493" s="70"/>
      <c r="BA493" s="70"/>
      <c r="BB493" s="70"/>
      <c r="BC493" s="70"/>
      <c r="BD493" s="70"/>
      <c r="BE493" s="70"/>
      <c r="BF493" s="70"/>
      <c r="BG493" s="70"/>
      <c r="BH493" s="70"/>
      <c r="BI493" s="70"/>
      <c r="BJ493" s="70"/>
      <c r="BK493" s="70"/>
      <c r="BL493" s="70"/>
      <c r="BM493" s="70"/>
      <c r="BN493" s="70"/>
      <c r="BO493" s="70"/>
      <c r="BP493" s="70"/>
      <c r="BQ493" s="70"/>
      <c r="BR493" s="70"/>
      <c r="BS493" s="70"/>
      <c r="BT493" s="70"/>
      <c r="BU493" s="70"/>
      <c r="BV493" s="70"/>
      <c r="BW493" s="70"/>
      <c r="BX493" s="70"/>
      <c r="BY493" s="70"/>
      <c r="BZ493" s="70"/>
      <c r="CA493" s="70"/>
      <c r="CB493" s="70"/>
      <c r="CC493" s="70"/>
      <c r="CD493" s="70"/>
      <c r="CE493" s="70"/>
      <c r="CF493" s="70"/>
      <c r="CG493" s="70"/>
      <c r="CH493" s="70"/>
    </row>
    <row r="494" spans="3:86" x14ac:dyDescent="0.85">
      <c r="C494" s="53"/>
      <c r="D494" s="70"/>
      <c r="E494" s="70"/>
      <c r="F494" s="139"/>
      <c r="G494" s="139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  <c r="AI494" s="70"/>
      <c r="AJ494" s="70"/>
      <c r="AK494" s="70"/>
      <c r="AL494" s="70"/>
      <c r="AM494" s="70"/>
      <c r="AN494" s="70"/>
      <c r="AO494" s="70"/>
      <c r="AP494" s="70"/>
      <c r="AQ494" s="70"/>
      <c r="AR494" s="70"/>
      <c r="AS494" s="70"/>
      <c r="AT494" s="70"/>
      <c r="AU494" s="70"/>
      <c r="AV494" s="70"/>
      <c r="AW494" s="70"/>
      <c r="AX494" s="70"/>
      <c r="AY494" s="70"/>
      <c r="AZ494" s="70"/>
      <c r="BA494" s="70"/>
      <c r="BB494" s="70"/>
      <c r="BC494" s="70"/>
      <c r="BD494" s="70"/>
      <c r="BE494" s="70"/>
      <c r="BF494" s="70"/>
      <c r="BG494" s="70"/>
      <c r="BH494" s="70"/>
      <c r="BI494" s="70"/>
      <c r="BJ494" s="70"/>
      <c r="BK494" s="70"/>
      <c r="BL494" s="70"/>
      <c r="BM494" s="70"/>
      <c r="BN494" s="70"/>
      <c r="BO494" s="70"/>
      <c r="BP494" s="70"/>
      <c r="BQ494" s="70"/>
      <c r="BR494" s="70"/>
      <c r="BS494" s="70"/>
      <c r="BT494" s="70"/>
      <c r="BU494" s="70"/>
      <c r="BV494" s="70"/>
      <c r="BW494" s="70"/>
      <c r="BX494" s="70"/>
      <c r="BY494" s="70"/>
      <c r="BZ494" s="70"/>
      <c r="CA494" s="70"/>
      <c r="CB494" s="70"/>
      <c r="CC494" s="70"/>
      <c r="CD494" s="70"/>
      <c r="CE494" s="70"/>
      <c r="CF494" s="70"/>
      <c r="CG494" s="70"/>
      <c r="CH494" s="70"/>
    </row>
    <row r="495" spans="3:86" x14ac:dyDescent="0.85">
      <c r="C495" s="53"/>
      <c r="D495" s="70"/>
      <c r="E495" s="70"/>
      <c r="F495" s="139"/>
      <c r="G495" s="139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  <c r="AJ495" s="70"/>
      <c r="AK495" s="70"/>
      <c r="AL495" s="70"/>
      <c r="AM495" s="70"/>
      <c r="AN495" s="70"/>
      <c r="AO495" s="70"/>
      <c r="AP495" s="70"/>
      <c r="AQ495" s="70"/>
      <c r="AR495" s="70"/>
      <c r="AS495" s="70"/>
      <c r="AT495" s="70"/>
      <c r="AU495" s="70"/>
      <c r="AV495" s="70"/>
      <c r="AW495" s="70"/>
      <c r="AX495" s="70"/>
      <c r="AY495" s="70"/>
      <c r="AZ495" s="70"/>
      <c r="BA495" s="70"/>
      <c r="BB495" s="70"/>
      <c r="BC495" s="70"/>
      <c r="BD495" s="70"/>
      <c r="BE495" s="70"/>
      <c r="BF495" s="70"/>
      <c r="BG495" s="70"/>
      <c r="BH495" s="70"/>
      <c r="BI495" s="70"/>
      <c r="BJ495" s="70"/>
      <c r="BK495" s="70"/>
      <c r="BL495" s="70"/>
      <c r="BM495" s="70"/>
      <c r="BN495" s="70"/>
      <c r="BO495" s="70"/>
      <c r="BP495" s="70"/>
      <c r="BQ495" s="70"/>
      <c r="BR495" s="70"/>
      <c r="BS495" s="70"/>
      <c r="BT495" s="70"/>
      <c r="BU495" s="70"/>
      <c r="BV495" s="70"/>
      <c r="BW495" s="70"/>
      <c r="BX495" s="70"/>
      <c r="BY495" s="70"/>
      <c r="BZ495" s="70"/>
      <c r="CA495" s="70"/>
      <c r="CB495" s="70"/>
      <c r="CC495" s="70"/>
      <c r="CD495" s="70"/>
      <c r="CE495" s="70"/>
      <c r="CF495" s="70"/>
      <c r="CG495" s="70"/>
      <c r="CH495" s="70"/>
    </row>
    <row r="496" spans="3:86" x14ac:dyDescent="0.85">
      <c r="C496" s="53"/>
      <c r="D496" s="70"/>
      <c r="E496" s="70"/>
      <c r="F496" s="139"/>
      <c r="G496" s="139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  <c r="AJ496" s="70"/>
      <c r="AK496" s="70"/>
      <c r="AL496" s="70"/>
      <c r="AM496" s="70"/>
      <c r="AN496" s="70"/>
      <c r="AO496" s="70"/>
      <c r="AP496" s="70"/>
      <c r="AQ496" s="70"/>
      <c r="AR496" s="70"/>
      <c r="AS496" s="70"/>
      <c r="AT496" s="70"/>
      <c r="AU496" s="70"/>
      <c r="AV496" s="70"/>
      <c r="AW496" s="70"/>
      <c r="AX496" s="70"/>
      <c r="AY496" s="70"/>
      <c r="AZ496" s="70"/>
      <c r="BA496" s="70"/>
      <c r="BB496" s="70"/>
      <c r="BC496" s="70"/>
      <c r="BD496" s="70"/>
      <c r="BE496" s="70"/>
      <c r="BF496" s="70"/>
      <c r="BG496" s="70"/>
      <c r="BH496" s="70"/>
      <c r="BI496" s="70"/>
      <c r="BJ496" s="70"/>
      <c r="BK496" s="70"/>
      <c r="BL496" s="70"/>
      <c r="BM496" s="70"/>
      <c r="BN496" s="70"/>
      <c r="BO496" s="70"/>
      <c r="BP496" s="70"/>
      <c r="BQ496" s="70"/>
      <c r="BR496" s="70"/>
      <c r="BS496" s="70"/>
      <c r="BT496" s="70"/>
      <c r="BU496" s="70"/>
      <c r="BV496" s="70"/>
      <c r="BW496" s="70"/>
      <c r="BX496" s="70"/>
      <c r="BY496" s="70"/>
      <c r="BZ496" s="70"/>
      <c r="CA496" s="70"/>
      <c r="CB496" s="70"/>
      <c r="CC496" s="70"/>
      <c r="CD496" s="70"/>
      <c r="CE496" s="70"/>
      <c r="CF496" s="70"/>
      <c r="CG496" s="70"/>
      <c r="CH496" s="70"/>
    </row>
    <row r="497" spans="3:86" x14ac:dyDescent="0.85">
      <c r="C497" s="53"/>
      <c r="D497" s="70"/>
      <c r="E497" s="70"/>
      <c r="F497" s="139"/>
      <c r="G497" s="139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  <c r="AJ497" s="70"/>
      <c r="AK497" s="70"/>
      <c r="AL497" s="70"/>
      <c r="AM497" s="70"/>
      <c r="AN497" s="70"/>
      <c r="AO497" s="70"/>
      <c r="AP497" s="70"/>
      <c r="AQ497" s="70"/>
      <c r="AR497" s="70"/>
      <c r="AS497" s="70"/>
      <c r="AT497" s="70"/>
      <c r="AU497" s="70"/>
      <c r="AV497" s="70"/>
      <c r="AW497" s="70"/>
      <c r="AX497" s="70"/>
      <c r="AY497" s="70"/>
      <c r="AZ497" s="70"/>
      <c r="BA497" s="70"/>
      <c r="BB497" s="70"/>
      <c r="BC497" s="70"/>
      <c r="BD497" s="70"/>
      <c r="BE497" s="70"/>
      <c r="BF497" s="70"/>
      <c r="BG497" s="70"/>
      <c r="BH497" s="70"/>
      <c r="BI497" s="70"/>
      <c r="BJ497" s="70"/>
      <c r="BK497" s="70"/>
      <c r="BL497" s="70"/>
      <c r="BM497" s="70"/>
      <c r="BN497" s="70"/>
      <c r="BO497" s="70"/>
      <c r="BP497" s="70"/>
      <c r="BQ497" s="70"/>
      <c r="BR497" s="70"/>
      <c r="BS497" s="70"/>
      <c r="BT497" s="70"/>
      <c r="BU497" s="70"/>
      <c r="BV497" s="70"/>
      <c r="BW497" s="70"/>
      <c r="BX497" s="70"/>
      <c r="BY497" s="70"/>
      <c r="BZ497" s="70"/>
      <c r="CA497" s="70"/>
      <c r="CB497" s="70"/>
      <c r="CC497" s="70"/>
      <c r="CD497" s="70"/>
      <c r="CE497" s="70"/>
      <c r="CF497" s="70"/>
      <c r="CG497" s="70"/>
      <c r="CH497" s="70"/>
    </row>
    <row r="498" spans="3:86" x14ac:dyDescent="0.85">
      <c r="C498" s="53"/>
      <c r="D498" s="70"/>
      <c r="E498" s="70"/>
      <c r="F498" s="139"/>
      <c r="G498" s="139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  <c r="AJ498" s="70"/>
      <c r="AK498" s="70"/>
      <c r="AL498" s="70"/>
      <c r="AM498" s="70"/>
      <c r="AN498" s="70"/>
      <c r="AO498" s="70"/>
      <c r="AP498" s="70"/>
      <c r="AQ498" s="70"/>
      <c r="AR498" s="70"/>
      <c r="AS498" s="70"/>
      <c r="AT498" s="70"/>
      <c r="AU498" s="70"/>
      <c r="AV498" s="70"/>
      <c r="AW498" s="70"/>
      <c r="AX498" s="70"/>
      <c r="AY498" s="70"/>
      <c r="AZ498" s="70"/>
      <c r="BA498" s="70"/>
      <c r="BB498" s="70"/>
      <c r="BC498" s="70"/>
      <c r="BD498" s="70"/>
      <c r="BE498" s="70"/>
      <c r="BF498" s="70"/>
      <c r="BG498" s="70"/>
      <c r="BH498" s="70"/>
      <c r="BI498" s="70"/>
      <c r="BJ498" s="70"/>
      <c r="BK498" s="70"/>
      <c r="BL498" s="70"/>
      <c r="BM498" s="70"/>
      <c r="BN498" s="70"/>
      <c r="BO498" s="70"/>
      <c r="BP498" s="70"/>
      <c r="BQ498" s="70"/>
      <c r="BR498" s="70"/>
      <c r="BS498" s="70"/>
      <c r="BT498" s="70"/>
      <c r="BU498" s="70"/>
      <c r="BV498" s="70"/>
      <c r="BW498" s="70"/>
      <c r="BX498" s="70"/>
      <c r="BY498" s="70"/>
      <c r="BZ498" s="70"/>
      <c r="CA498" s="70"/>
      <c r="CB498" s="70"/>
      <c r="CC498" s="70"/>
      <c r="CD498" s="70"/>
      <c r="CE498" s="70"/>
      <c r="CF498" s="70"/>
      <c r="CG498" s="70"/>
      <c r="CH498" s="70"/>
    </row>
    <row r="499" spans="3:86" x14ac:dyDescent="0.85">
      <c r="C499" s="53"/>
      <c r="D499" s="70"/>
      <c r="E499" s="70"/>
      <c r="F499" s="139"/>
      <c r="G499" s="139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/>
      <c r="AL499" s="70"/>
      <c r="AM499" s="70"/>
      <c r="AN499" s="70"/>
      <c r="AO499" s="70"/>
      <c r="AP499" s="70"/>
      <c r="AQ499" s="70"/>
      <c r="AR499" s="70"/>
      <c r="AS499" s="70"/>
      <c r="AT499" s="70"/>
      <c r="AU499" s="70"/>
      <c r="AV499" s="70"/>
      <c r="AW499" s="70"/>
      <c r="AX499" s="70"/>
      <c r="AY499" s="70"/>
      <c r="AZ499" s="70"/>
      <c r="BA499" s="70"/>
      <c r="BB499" s="70"/>
      <c r="BC499" s="70"/>
      <c r="BD499" s="70"/>
      <c r="BE499" s="70"/>
      <c r="BF499" s="70"/>
      <c r="BG499" s="70"/>
      <c r="BH499" s="70"/>
      <c r="BI499" s="70"/>
      <c r="BJ499" s="70"/>
      <c r="BK499" s="70"/>
      <c r="BL499" s="70"/>
      <c r="BM499" s="70"/>
      <c r="BN499" s="70"/>
      <c r="BO499" s="70"/>
      <c r="BP499" s="70"/>
      <c r="BQ499" s="70"/>
      <c r="BR499" s="70"/>
      <c r="BS499" s="70"/>
      <c r="BT499" s="70"/>
      <c r="BU499" s="70"/>
      <c r="BV499" s="70"/>
      <c r="BW499" s="70"/>
      <c r="BX499" s="70"/>
      <c r="BY499" s="70"/>
      <c r="BZ499" s="70"/>
      <c r="CA499" s="70"/>
      <c r="CB499" s="70"/>
      <c r="CC499" s="70"/>
      <c r="CD499" s="70"/>
      <c r="CE499" s="70"/>
      <c r="CF499" s="70"/>
      <c r="CG499" s="70"/>
      <c r="CH499" s="70"/>
    </row>
    <row r="500" spans="3:86" x14ac:dyDescent="0.85">
      <c r="C500" s="53"/>
      <c r="D500" s="70"/>
      <c r="E500" s="70"/>
      <c r="F500" s="139"/>
      <c r="G500" s="139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  <c r="AJ500" s="70"/>
      <c r="AK500" s="70"/>
      <c r="AL500" s="70"/>
      <c r="AM500" s="70"/>
      <c r="AN500" s="70"/>
      <c r="AO500" s="70"/>
      <c r="AP500" s="70"/>
      <c r="AQ500" s="70"/>
      <c r="AR500" s="70"/>
      <c r="AS500" s="70"/>
      <c r="AT500" s="70"/>
      <c r="AU500" s="70"/>
      <c r="AV500" s="70"/>
      <c r="AW500" s="70"/>
      <c r="AX500" s="70"/>
      <c r="AY500" s="70"/>
      <c r="AZ500" s="70"/>
      <c r="BA500" s="70"/>
      <c r="BB500" s="70"/>
      <c r="BC500" s="70"/>
      <c r="BD500" s="70"/>
      <c r="BE500" s="70"/>
      <c r="BF500" s="70"/>
      <c r="BG500" s="70"/>
      <c r="BH500" s="70"/>
      <c r="BI500" s="70"/>
      <c r="BJ500" s="70"/>
      <c r="BK500" s="70"/>
      <c r="BL500" s="70"/>
      <c r="BM500" s="70"/>
      <c r="BN500" s="70"/>
      <c r="BO500" s="70"/>
      <c r="BP500" s="70"/>
      <c r="BQ500" s="70"/>
      <c r="BR500" s="70"/>
      <c r="BS500" s="70"/>
      <c r="BT500" s="70"/>
      <c r="BU500" s="70"/>
      <c r="BV500" s="70"/>
      <c r="BW500" s="70"/>
      <c r="BX500" s="70"/>
      <c r="BY500" s="70"/>
      <c r="BZ500" s="70"/>
      <c r="CA500" s="70"/>
      <c r="CB500" s="70"/>
      <c r="CC500" s="70"/>
      <c r="CD500" s="70"/>
      <c r="CE500" s="70"/>
      <c r="CF500" s="70"/>
      <c r="CG500" s="70"/>
      <c r="CH500" s="70"/>
    </row>
    <row r="501" spans="3:86" x14ac:dyDescent="0.85">
      <c r="C501" s="53"/>
      <c r="D501" s="70"/>
      <c r="E501" s="70"/>
      <c r="F501" s="139"/>
      <c r="G501" s="139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  <c r="AJ501" s="70"/>
      <c r="AK501" s="70"/>
      <c r="AL501" s="70"/>
      <c r="AM501" s="70"/>
      <c r="AN501" s="70"/>
      <c r="AO501" s="70"/>
      <c r="AP501" s="70"/>
      <c r="AQ501" s="70"/>
      <c r="AR501" s="70"/>
      <c r="AS501" s="70"/>
      <c r="AT501" s="70"/>
      <c r="AU501" s="70"/>
      <c r="AV501" s="70"/>
      <c r="AW501" s="70"/>
      <c r="AX501" s="70"/>
      <c r="AY501" s="70"/>
      <c r="AZ501" s="70"/>
      <c r="BA501" s="70"/>
      <c r="BB501" s="70"/>
      <c r="BC501" s="70"/>
      <c r="BD501" s="70"/>
      <c r="BE501" s="70"/>
      <c r="BF501" s="70"/>
      <c r="BG501" s="70"/>
      <c r="BH501" s="70"/>
      <c r="BI501" s="70"/>
      <c r="BJ501" s="70"/>
      <c r="BK501" s="70"/>
      <c r="BL501" s="70"/>
      <c r="BM501" s="70"/>
      <c r="BN501" s="70"/>
      <c r="BO501" s="70"/>
      <c r="BP501" s="70"/>
      <c r="BQ501" s="70"/>
      <c r="BR501" s="70"/>
      <c r="BS501" s="70"/>
      <c r="BT501" s="70"/>
      <c r="BU501" s="70"/>
      <c r="BV501" s="70"/>
      <c r="BW501" s="70"/>
      <c r="BX501" s="70"/>
      <c r="BY501" s="70"/>
      <c r="BZ501" s="70"/>
      <c r="CA501" s="70"/>
      <c r="CB501" s="70"/>
      <c r="CC501" s="70"/>
      <c r="CD501" s="70"/>
      <c r="CE501" s="70"/>
      <c r="CF501" s="70"/>
      <c r="CG501" s="70"/>
      <c r="CH501" s="70"/>
    </row>
    <row r="502" spans="3:86" x14ac:dyDescent="0.85">
      <c r="C502" s="53"/>
      <c r="D502" s="70"/>
      <c r="E502" s="70"/>
      <c r="F502" s="139"/>
      <c r="G502" s="139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  <c r="AJ502" s="70"/>
      <c r="AK502" s="70"/>
      <c r="AL502" s="70"/>
      <c r="AM502" s="70"/>
      <c r="AN502" s="70"/>
      <c r="AO502" s="70"/>
      <c r="AP502" s="70"/>
      <c r="AQ502" s="70"/>
      <c r="AR502" s="70"/>
      <c r="AS502" s="70"/>
      <c r="AT502" s="70"/>
      <c r="AU502" s="70"/>
      <c r="AV502" s="70"/>
      <c r="AW502" s="70"/>
      <c r="AX502" s="70"/>
      <c r="AY502" s="70"/>
      <c r="AZ502" s="70"/>
      <c r="BA502" s="70"/>
      <c r="BB502" s="70"/>
      <c r="BC502" s="70"/>
      <c r="BD502" s="70"/>
      <c r="BE502" s="70"/>
      <c r="BF502" s="70"/>
      <c r="BG502" s="70"/>
      <c r="BH502" s="70"/>
      <c r="BI502" s="70"/>
      <c r="BJ502" s="70"/>
      <c r="BK502" s="70"/>
      <c r="BL502" s="70"/>
      <c r="BM502" s="70"/>
      <c r="BN502" s="70"/>
      <c r="BO502" s="70"/>
      <c r="BP502" s="70"/>
      <c r="BQ502" s="70"/>
      <c r="BR502" s="70"/>
      <c r="BS502" s="70"/>
      <c r="BT502" s="70"/>
      <c r="BU502" s="70"/>
      <c r="BV502" s="70"/>
      <c r="BW502" s="70"/>
      <c r="BX502" s="70"/>
      <c r="BY502" s="70"/>
      <c r="BZ502" s="70"/>
      <c r="CA502" s="70"/>
      <c r="CB502" s="70"/>
      <c r="CC502" s="70"/>
      <c r="CD502" s="70"/>
      <c r="CE502" s="70"/>
      <c r="CF502" s="70"/>
      <c r="CG502" s="70"/>
      <c r="CH502" s="70"/>
    </row>
    <row r="503" spans="3:86" x14ac:dyDescent="0.85">
      <c r="C503" s="53"/>
      <c r="D503" s="70"/>
      <c r="E503" s="70"/>
      <c r="F503" s="139"/>
      <c r="G503" s="139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  <c r="AJ503" s="70"/>
      <c r="AK503" s="70"/>
      <c r="AL503" s="70"/>
      <c r="AM503" s="70"/>
      <c r="AN503" s="70"/>
      <c r="AO503" s="70"/>
      <c r="AP503" s="70"/>
      <c r="AQ503" s="70"/>
      <c r="AR503" s="70"/>
      <c r="AS503" s="70"/>
      <c r="AT503" s="70"/>
      <c r="AU503" s="70"/>
      <c r="AV503" s="70"/>
      <c r="AW503" s="70"/>
      <c r="AX503" s="70"/>
      <c r="AY503" s="70"/>
      <c r="AZ503" s="70"/>
      <c r="BA503" s="70"/>
      <c r="BB503" s="70"/>
      <c r="BC503" s="70"/>
      <c r="BD503" s="70"/>
      <c r="BE503" s="70"/>
      <c r="BF503" s="70"/>
      <c r="BG503" s="70"/>
      <c r="BH503" s="70"/>
      <c r="BI503" s="70"/>
      <c r="BJ503" s="70"/>
      <c r="BK503" s="70"/>
      <c r="BL503" s="70"/>
      <c r="BM503" s="70"/>
      <c r="BN503" s="70"/>
      <c r="BO503" s="70"/>
      <c r="BP503" s="70"/>
      <c r="BQ503" s="70"/>
      <c r="BR503" s="70"/>
      <c r="BS503" s="70"/>
      <c r="BT503" s="70"/>
      <c r="BU503" s="70"/>
      <c r="BV503" s="70"/>
      <c r="BW503" s="70"/>
      <c r="BX503" s="70"/>
      <c r="BY503" s="70"/>
      <c r="BZ503" s="70"/>
      <c r="CA503" s="70"/>
      <c r="CB503" s="70"/>
      <c r="CC503" s="70"/>
      <c r="CD503" s="70"/>
      <c r="CE503" s="70"/>
      <c r="CF503" s="70"/>
      <c r="CG503" s="70"/>
      <c r="CH503" s="70"/>
    </row>
    <row r="504" spans="3:86" x14ac:dyDescent="0.85">
      <c r="C504" s="53"/>
      <c r="D504" s="70"/>
      <c r="E504" s="70"/>
      <c r="F504" s="139"/>
      <c r="G504" s="139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  <c r="AJ504" s="70"/>
      <c r="AK504" s="70"/>
      <c r="AL504" s="70"/>
      <c r="AM504" s="70"/>
      <c r="AN504" s="70"/>
      <c r="AO504" s="70"/>
      <c r="AP504" s="70"/>
      <c r="AQ504" s="70"/>
      <c r="AR504" s="70"/>
      <c r="AS504" s="70"/>
      <c r="AT504" s="70"/>
      <c r="AU504" s="70"/>
      <c r="AV504" s="70"/>
      <c r="AW504" s="70"/>
      <c r="AX504" s="70"/>
      <c r="AY504" s="70"/>
      <c r="AZ504" s="70"/>
      <c r="BA504" s="70"/>
      <c r="BB504" s="70"/>
      <c r="BC504" s="70"/>
      <c r="BD504" s="70"/>
      <c r="BE504" s="70"/>
      <c r="BF504" s="70"/>
      <c r="BG504" s="70"/>
      <c r="BH504" s="70"/>
      <c r="BI504" s="70"/>
      <c r="BJ504" s="70"/>
      <c r="BK504" s="70"/>
      <c r="BL504" s="70"/>
      <c r="BM504" s="70"/>
      <c r="BN504" s="70"/>
      <c r="BO504" s="70"/>
      <c r="BP504" s="70"/>
      <c r="BQ504" s="70"/>
      <c r="BR504" s="70"/>
      <c r="BS504" s="70"/>
      <c r="BT504" s="70"/>
      <c r="BU504" s="70"/>
      <c r="BV504" s="70"/>
      <c r="BW504" s="70"/>
      <c r="BX504" s="70"/>
      <c r="BY504" s="70"/>
      <c r="BZ504" s="70"/>
      <c r="CA504" s="70"/>
      <c r="CB504" s="70"/>
      <c r="CC504" s="70"/>
      <c r="CD504" s="70"/>
      <c r="CE504" s="70"/>
      <c r="CF504" s="70"/>
      <c r="CG504" s="70"/>
      <c r="CH504" s="70"/>
    </row>
    <row r="505" spans="3:86" x14ac:dyDescent="0.85">
      <c r="C505" s="53"/>
      <c r="D505" s="70"/>
      <c r="E505" s="70"/>
      <c r="F505" s="139"/>
      <c r="G505" s="139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  <c r="AJ505" s="70"/>
      <c r="AK505" s="70"/>
      <c r="AL505" s="70"/>
      <c r="AM505" s="70"/>
      <c r="AN505" s="70"/>
      <c r="AO505" s="70"/>
      <c r="AP505" s="70"/>
      <c r="AQ505" s="70"/>
      <c r="AR505" s="70"/>
      <c r="AS505" s="70"/>
      <c r="AT505" s="70"/>
      <c r="AU505" s="70"/>
      <c r="AV505" s="70"/>
      <c r="AW505" s="70"/>
      <c r="AX505" s="70"/>
      <c r="AY505" s="70"/>
      <c r="AZ505" s="70"/>
      <c r="BA505" s="70"/>
      <c r="BB505" s="70"/>
      <c r="BC505" s="70"/>
      <c r="BD505" s="70"/>
      <c r="BE505" s="70"/>
      <c r="BF505" s="70"/>
      <c r="BG505" s="70"/>
      <c r="BH505" s="70"/>
      <c r="BI505" s="70"/>
      <c r="BJ505" s="70"/>
      <c r="BK505" s="70"/>
      <c r="BL505" s="70"/>
      <c r="BM505" s="70"/>
      <c r="BN505" s="70"/>
      <c r="BO505" s="70"/>
      <c r="BP505" s="70"/>
      <c r="BQ505" s="70"/>
      <c r="BR505" s="70"/>
      <c r="BS505" s="70"/>
      <c r="BT505" s="70"/>
      <c r="BU505" s="70"/>
      <c r="BV505" s="70"/>
      <c r="BW505" s="70"/>
      <c r="BX505" s="70"/>
      <c r="BY505" s="70"/>
      <c r="BZ505" s="70"/>
      <c r="CA505" s="70"/>
      <c r="CB505" s="70"/>
      <c r="CC505" s="70"/>
      <c r="CD505" s="70"/>
      <c r="CE505" s="70"/>
      <c r="CF505" s="70"/>
      <c r="CG505" s="70"/>
      <c r="CH505" s="70"/>
    </row>
    <row r="506" spans="3:86" x14ac:dyDescent="0.85">
      <c r="C506" s="53"/>
      <c r="D506" s="70"/>
      <c r="E506" s="70"/>
      <c r="F506" s="139"/>
      <c r="G506" s="139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  <c r="AJ506" s="70"/>
      <c r="AK506" s="70"/>
      <c r="AL506" s="70"/>
      <c r="AM506" s="70"/>
      <c r="AN506" s="70"/>
      <c r="AO506" s="70"/>
      <c r="AP506" s="70"/>
      <c r="AQ506" s="70"/>
      <c r="AR506" s="70"/>
      <c r="AS506" s="70"/>
      <c r="AT506" s="70"/>
      <c r="AU506" s="70"/>
      <c r="AV506" s="70"/>
      <c r="AW506" s="70"/>
      <c r="AX506" s="70"/>
      <c r="AY506" s="70"/>
      <c r="AZ506" s="70"/>
      <c r="BA506" s="70"/>
      <c r="BB506" s="70"/>
      <c r="BC506" s="70"/>
      <c r="BD506" s="70"/>
      <c r="BE506" s="70"/>
      <c r="BF506" s="70"/>
      <c r="BG506" s="70"/>
      <c r="BH506" s="70"/>
      <c r="BI506" s="70"/>
      <c r="BJ506" s="70"/>
      <c r="BK506" s="70"/>
      <c r="BL506" s="70"/>
      <c r="BM506" s="70"/>
      <c r="BN506" s="70"/>
      <c r="BO506" s="70"/>
      <c r="BP506" s="70"/>
      <c r="BQ506" s="70"/>
      <c r="BR506" s="70"/>
      <c r="BS506" s="70"/>
      <c r="BT506" s="70"/>
      <c r="BU506" s="70"/>
      <c r="BV506" s="70"/>
      <c r="BW506" s="70"/>
      <c r="BX506" s="70"/>
      <c r="BY506" s="70"/>
      <c r="BZ506" s="70"/>
      <c r="CA506" s="70"/>
      <c r="CB506" s="70"/>
      <c r="CC506" s="70"/>
      <c r="CD506" s="70"/>
      <c r="CE506" s="70"/>
      <c r="CF506" s="70"/>
      <c r="CG506" s="70"/>
      <c r="CH506" s="70"/>
    </row>
    <row r="507" spans="3:86" x14ac:dyDescent="0.85">
      <c r="C507" s="53"/>
      <c r="D507" s="70"/>
      <c r="E507" s="70"/>
      <c r="F507" s="139"/>
      <c r="G507" s="139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  <c r="AJ507" s="70"/>
      <c r="AK507" s="70"/>
      <c r="AL507" s="70"/>
      <c r="AM507" s="70"/>
      <c r="AN507" s="70"/>
      <c r="AO507" s="70"/>
      <c r="AP507" s="70"/>
      <c r="AQ507" s="70"/>
      <c r="AR507" s="70"/>
      <c r="AS507" s="70"/>
      <c r="AT507" s="70"/>
      <c r="AU507" s="70"/>
      <c r="AV507" s="70"/>
      <c r="AW507" s="70"/>
      <c r="AX507" s="70"/>
      <c r="AY507" s="70"/>
      <c r="AZ507" s="70"/>
      <c r="BA507" s="70"/>
      <c r="BB507" s="70"/>
      <c r="BC507" s="70"/>
      <c r="BD507" s="70"/>
      <c r="BE507" s="70"/>
      <c r="BF507" s="70"/>
      <c r="BG507" s="70"/>
      <c r="BH507" s="70"/>
      <c r="BI507" s="70"/>
      <c r="BJ507" s="70"/>
      <c r="BK507" s="70"/>
      <c r="BL507" s="70"/>
      <c r="BM507" s="70"/>
      <c r="BN507" s="70"/>
      <c r="BO507" s="70"/>
      <c r="BP507" s="70"/>
      <c r="BQ507" s="70"/>
      <c r="BR507" s="70"/>
      <c r="BS507" s="70"/>
      <c r="BT507" s="70"/>
      <c r="BU507" s="70"/>
      <c r="BV507" s="70"/>
      <c r="BW507" s="70"/>
      <c r="BX507" s="70"/>
      <c r="BY507" s="70"/>
      <c r="BZ507" s="70"/>
      <c r="CA507" s="70"/>
      <c r="CB507" s="70"/>
      <c r="CC507" s="70"/>
      <c r="CD507" s="70"/>
      <c r="CE507" s="70"/>
      <c r="CF507" s="70"/>
      <c r="CG507" s="70"/>
      <c r="CH507" s="70"/>
    </row>
    <row r="508" spans="3:86" x14ac:dyDescent="0.85">
      <c r="C508" s="53"/>
      <c r="D508" s="70"/>
      <c r="E508" s="70"/>
      <c r="F508" s="139"/>
      <c r="G508" s="139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  <c r="AJ508" s="70"/>
      <c r="AK508" s="70"/>
      <c r="AL508" s="70"/>
      <c r="AM508" s="70"/>
      <c r="AN508" s="70"/>
      <c r="AO508" s="70"/>
      <c r="AP508" s="70"/>
      <c r="AQ508" s="70"/>
      <c r="AR508" s="70"/>
      <c r="AS508" s="70"/>
      <c r="AT508" s="70"/>
      <c r="AU508" s="70"/>
      <c r="AV508" s="70"/>
      <c r="AW508" s="70"/>
      <c r="AX508" s="70"/>
      <c r="AY508" s="70"/>
      <c r="AZ508" s="70"/>
      <c r="BA508" s="70"/>
      <c r="BB508" s="70"/>
      <c r="BC508" s="70"/>
      <c r="BD508" s="70"/>
      <c r="BE508" s="70"/>
      <c r="BF508" s="70"/>
      <c r="BG508" s="70"/>
      <c r="BH508" s="70"/>
      <c r="BI508" s="70"/>
      <c r="BJ508" s="70"/>
      <c r="BK508" s="70"/>
      <c r="BL508" s="70"/>
      <c r="BM508" s="70"/>
      <c r="BN508" s="70"/>
      <c r="BO508" s="70"/>
      <c r="BP508" s="70"/>
      <c r="BQ508" s="70"/>
      <c r="BR508" s="70"/>
      <c r="BS508" s="70"/>
      <c r="BT508" s="70"/>
      <c r="BU508" s="70"/>
      <c r="BV508" s="70"/>
      <c r="BW508" s="70"/>
      <c r="BX508" s="70"/>
      <c r="BY508" s="70"/>
      <c r="BZ508" s="70"/>
      <c r="CA508" s="70"/>
      <c r="CB508" s="70"/>
      <c r="CC508" s="70"/>
      <c r="CD508" s="70"/>
      <c r="CE508" s="70"/>
      <c r="CF508" s="70"/>
      <c r="CG508" s="70"/>
      <c r="CH508" s="70"/>
    </row>
    <row r="509" spans="3:86" x14ac:dyDescent="0.85">
      <c r="C509" s="53"/>
      <c r="D509" s="70"/>
      <c r="E509" s="70"/>
      <c r="F509" s="139"/>
      <c r="G509" s="139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  <c r="AJ509" s="70"/>
      <c r="AK509" s="70"/>
      <c r="AL509" s="70"/>
      <c r="AM509" s="70"/>
      <c r="AN509" s="70"/>
      <c r="AO509" s="70"/>
      <c r="AP509" s="70"/>
      <c r="AQ509" s="70"/>
      <c r="AR509" s="70"/>
      <c r="AS509" s="70"/>
      <c r="AT509" s="70"/>
      <c r="AU509" s="70"/>
      <c r="AV509" s="70"/>
      <c r="AW509" s="70"/>
      <c r="AX509" s="70"/>
      <c r="AY509" s="70"/>
      <c r="AZ509" s="70"/>
      <c r="BA509" s="70"/>
      <c r="BB509" s="70"/>
      <c r="BC509" s="70"/>
      <c r="BD509" s="70"/>
      <c r="BE509" s="70"/>
      <c r="BF509" s="70"/>
      <c r="BG509" s="70"/>
      <c r="BH509" s="70"/>
      <c r="BI509" s="70"/>
      <c r="BJ509" s="70"/>
      <c r="BK509" s="70"/>
      <c r="BL509" s="70"/>
      <c r="BM509" s="70"/>
      <c r="BN509" s="70"/>
      <c r="BO509" s="70"/>
      <c r="BP509" s="70"/>
      <c r="BQ509" s="70"/>
      <c r="BR509" s="70"/>
      <c r="BS509" s="70"/>
      <c r="BT509" s="70"/>
      <c r="BU509" s="70"/>
      <c r="BV509" s="70"/>
      <c r="BW509" s="70"/>
      <c r="BX509" s="70"/>
      <c r="BY509" s="70"/>
      <c r="BZ509" s="70"/>
      <c r="CA509" s="70"/>
      <c r="CB509" s="70"/>
      <c r="CC509" s="70"/>
      <c r="CD509" s="70"/>
      <c r="CE509" s="70"/>
      <c r="CF509" s="70"/>
      <c r="CG509" s="70"/>
      <c r="CH509" s="70"/>
    </row>
    <row r="510" spans="3:86" x14ac:dyDescent="0.85">
      <c r="C510" s="53"/>
      <c r="D510" s="70"/>
      <c r="E510" s="70"/>
      <c r="F510" s="139"/>
      <c r="G510" s="139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  <c r="AJ510" s="70"/>
      <c r="AK510" s="70"/>
      <c r="AL510" s="70"/>
      <c r="AM510" s="70"/>
      <c r="AN510" s="70"/>
      <c r="AO510" s="70"/>
      <c r="AP510" s="70"/>
      <c r="AQ510" s="70"/>
      <c r="AR510" s="70"/>
      <c r="AS510" s="70"/>
      <c r="AT510" s="70"/>
      <c r="AU510" s="70"/>
      <c r="AV510" s="70"/>
      <c r="AW510" s="70"/>
      <c r="AX510" s="70"/>
      <c r="AY510" s="70"/>
      <c r="AZ510" s="70"/>
      <c r="BA510" s="70"/>
      <c r="BB510" s="70"/>
      <c r="BC510" s="70"/>
      <c r="BD510" s="70"/>
      <c r="BE510" s="70"/>
      <c r="BF510" s="70"/>
      <c r="BG510" s="70"/>
      <c r="BH510" s="70"/>
      <c r="BI510" s="70"/>
      <c r="BJ510" s="70"/>
      <c r="BK510" s="70"/>
      <c r="BL510" s="70"/>
      <c r="BM510" s="70"/>
      <c r="BN510" s="70"/>
      <c r="BO510" s="70"/>
      <c r="BP510" s="70"/>
      <c r="BQ510" s="70"/>
      <c r="BR510" s="70"/>
      <c r="BS510" s="70"/>
      <c r="BT510" s="70"/>
      <c r="BU510" s="70"/>
      <c r="BV510" s="70"/>
      <c r="BW510" s="70"/>
      <c r="BX510" s="70"/>
      <c r="BY510" s="70"/>
      <c r="BZ510" s="70"/>
      <c r="CA510" s="70"/>
      <c r="CB510" s="70"/>
      <c r="CC510" s="70"/>
      <c r="CD510" s="70"/>
      <c r="CE510" s="70"/>
      <c r="CF510" s="70"/>
      <c r="CG510" s="70"/>
      <c r="CH510" s="70"/>
    </row>
    <row r="511" spans="3:86" x14ac:dyDescent="0.85">
      <c r="C511" s="53"/>
      <c r="D511" s="70"/>
      <c r="E511" s="70"/>
      <c r="F511" s="139"/>
      <c r="G511" s="139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  <c r="AJ511" s="70"/>
      <c r="AK511" s="70"/>
      <c r="AL511" s="70"/>
      <c r="AM511" s="70"/>
      <c r="AN511" s="70"/>
      <c r="AO511" s="70"/>
      <c r="AP511" s="70"/>
      <c r="AQ511" s="70"/>
      <c r="AR511" s="70"/>
      <c r="AS511" s="70"/>
      <c r="AT511" s="70"/>
      <c r="AU511" s="70"/>
      <c r="AV511" s="70"/>
      <c r="AW511" s="70"/>
      <c r="AX511" s="70"/>
      <c r="AY511" s="70"/>
      <c r="AZ511" s="70"/>
      <c r="BA511" s="70"/>
      <c r="BB511" s="70"/>
      <c r="BC511" s="70"/>
      <c r="BD511" s="70"/>
      <c r="BE511" s="70"/>
      <c r="BF511" s="70"/>
      <c r="BG511" s="70"/>
      <c r="BH511" s="70"/>
      <c r="BI511" s="70"/>
      <c r="BJ511" s="70"/>
      <c r="BK511" s="70"/>
      <c r="BL511" s="70"/>
      <c r="BM511" s="70"/>
      <c r="BN511" s="70"/>
      <c r="BO511" s="70"/>
      <c r="BP511" s="70"/>
      <c r="BQ511" s="70"/>
      <c r="BR511" s="70"/>
      <c r="BS511" s="70"/>
      <c r="BT511" s="70"/>
      <c r="BU511" s="70"/>
      <c r="BV511" s="70"/>
      <c r="BW511" s="70"/>
      <c r="BX511" s="70"/>
      <c r="BY511" s="70"/>
      <c r="BZ511" s="70"/>
      <c r="CA511" s="70"/>
      <c r="CB511" s="70"/>
      <c r="CC511" s="70"/>
      <c r="CD511" s="70"/>
      <c r="CE511" s="70"/>
      <c r="CF511" s="70"/>
      <c r="CG511" s="70"/>
      <c r="CH511" s="70"/>
    </row>
    <row r="512" spans="3:86" x14ac:dyDescent="0.85">
      <c r="C512" s="53"/>
      <c r="D512" s="70"/>
      <c r="E512" s="70"/>
      <c r="F512" s="139"/>
      <c r="G512" s="139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  <c r="AJ512" s="70"/>
      <c r="AK512" s="70"/>
      <c r="AL512" s="70"/>
      <c r="AM512" s="70"/>
      <c r="AN512" s="70"/>
      <c r="AO512" s="70"/>
      <c r="AP512" s="70"/>
      <c r="AQ512" s="70"/>
      <c r="AR512" s="70"/>
      <c r="AS512" s="70"/>
      <c r="AT512" s="70"/>
      <c r="AU512" s="70"/>
      <c r="AV512" s="70"/>
      <c r="AW512" s="70"/>
      <c r="AX512" s="70"/>
      <c r="AY512" s="70"/>
      <c r="AZ512" s="70"/>
      <c r="BA512" s="70"/>
      <c r="BB512" s="70"/>
      <c r="BC512" s="70"/>
      <c r="BD512" s="70"/>
      <c r="BE512" s="70"/>
      <c r="BF512" s="70"/>
      <c r="BG512" s="70"/>
      <c r="BH512" s="70"/>
      <c r="BI512" s="70"/>
      <c r="BJ512" s="70"/>
      <c r="BK512" s="70"/>
      <c r="BL512" s="70"/>
      <c r="BM512" s="70"/>
      <c r="BN512" s="70"/>
      <c r="BO512" s="70"/>
      <c r="BP512" s="70"/>
      <c r="BQ512" s="70"/>
      <c r="BR512" s="70"/>
      <c r="BS512" s="70"/>
      <c r="BT512" s="70"/>
      <c r="BU512" s="70"/>
      <c r="BV512" s="70"/>
      <c r="BW512" s="70"/>
      <c r="BX512" s="70"/>
      <c r="BY512" s="70"/>
      <c r="BZ512" s="70"/>
      <c r="CA512" s="70"/>
      <c r="CB512" s="70"/>
      <c r="CC512" s="70"/>
      <c r="CD512" s="70"/>
      <c r="CE512" s="70"/>
      <c r="CF512" s="70"/>
      <c r="CG512" s="70"/>
      <c r="CH512" s="70"/>
    </row>
    <row r="513" spans="3:86" x14ac:dyDescent="0.85">
      <c r="C513" s="53"/>
      <c r="D513" s="70"/>
      <c r="E513" s="70"/>
      <c r="F513" s="139"/>
      <c r="G513" s="139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  <c r="AI513" s="70"/>
      <c r="AJ513" s="70"/>
      <c r="AK513" s="70"/>
      <c r="AL513" s="70"/>
      <c r="AM513" s="70"/>
      <c r="AN513" s="70"/>
      <c r="AO513" s="70"/>
      <c r="AP513" s="70"/>
      <c r="AQ513" s="70"/>
      <c r="AR513" s="70"/>
      <c r="AS513" s="70"/>
      <c r="AT513" s="70"/>
      <c r="AU513" s="70"/>
      <c r="AV513" s="70"/>
      <c r="AW513" s="70"/>
      <c r="AX513" s="70"/>
      <c r="AY513" s="70"/>
      <c r="AZ513" s="70"/>
      <c r="BA513" s="70"/>
      <c r="BB513" s="70"/>
      <c r="BC513" s="70"/>
      <c r="BD513" s="70"/>
      <c r="BE513" s="70"/>
      <c r="BF513" s="70"/>
      <c r="BG513" s="70"/>
      <c r="BH513" s="70"/>
      <c r="BI513" s="70"/>
      <c r="BJ513" s="70"/>
      <c r="BK513" s="70"/>
      <c r="BL513" s="70"/>
      <c r="BM513" s="70"/>
      <c r="BN513" s="70"/>
      <c r="BO513" s="70"/>
      <c r="BP513" s="70"/>
      <c r="BQ513" s="70"/>
      <c r="BR513" s="70"/>
      <c r="BS513" s="70"/>
      <c r="BT513" s="70"/>
      <c r="BU513" s="70"/>
      <c r="BV513" s="70"/>
      <c r="BW513" s="70"/>
      <c r="BX513" s="70"/>
      <c r="BY513" s="70"/>
      <c r="BZ513" s="70"/>
      <c r="CA513" s="70"/>
      <c r="CB513" s="70"/>
      <c r="CC513" s="70"/>
      <c r="CD513" s="70"/>
      <c r="CE513" s="70"/>
      <c r="CF513" s="70"/>
      <c r="CG513" s="70"/>
      <c r="CH513" s="70"/>
    </row>
    <row r="514" spans="3:86" x14ac:dyDescent="0.85">
      <c r="C514" s="53"/>
      <c r="D514" s="70"/>
      <c r="E514" s="70"/>
      <c r="F514" s="139"/>
      <c r="G514" s="139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  <c r="AJ514" s="70"/>
      <c r="AK514" s="70"/>
      <c r="AL514" s="70"/>
      <c r="AM514" s="70"/>
      <c r="AN514" s="70"/>
      <c r="AO514" s="70"/>
      <c r="AP514" s="70"/>
      <c r="AQ514" s="70"/>
      <c r="AR514" s="70"/>
      <c r="AS514" s="70"/>
      <c r="AT514" s="70"/>
      <c r="AU514" s="70"/>
      <c r="AV514" s="70"/>
      <c r="AW514" s="70"/>
      <c r="AX514" s="70"/>
      <c r="AY514" s="70"/>
      <c r="AZ514" s="70"/>
      <c r="BA514" s="70"/>
      <c r="BB514" s="70"/>
      <c r="BC514" s="70"/>
      <c r="BD514" s="70"/>
      <c r="BE514" s="70"/>
      <c r="BF514" s="70"/>
      <c r="BG514" s="70"/>
      <c r="BH514" s="70"/>
      <c r="BI514" s="70"/>
      <c r="BJ514" s="70"/>
      <c r="BK514" s="70"/>
      <c r="BL514" s="70"/>
      <c r="BM514" s="70"/>
      <c r="BN514" s="70"/>
      <c r="BO514" s="70"/>
      <c r="BP514" s="70"/>
      <c r="BQ514" s="70"/>
      <c r="BR514" s="70"/>
      <c r="BS514" s="70"/>
      <c r="BT514" s="70"/>
      <c r="BU514" s="70"/>
      <c r="BV514" s="70"/>
      <c r="BW514" s="70"/>
      <c r="BX514" s="70"/>
      <c r="BY514" s="70"/>
      <c r="BZ514" s="70"/>
      <c r="CA514" s="70"/>
      <c r="CB514" s="70"/>
      <c r="CC514" s="70"/>
      <c r="CD514" s="70"/>
      <c r="CE514" s="70"/>
      <c r="CF514" s="70"/>
      <c r="CG514" s="70"/>
      <c r="CH514" s="70"/>
    </row>
    <row r="515" spans="3:86" x14ac:dyDescent="0.85">
      <c r="C515" s="53"/>
      <c r="D515" s="70"/>
      <c r="E515" s="70"/>
      <c r="F515" s="139"/>
      <c r="G515" s="139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  <c r="AG515" s="70"/>
      <c r="AH515" s="70"/>
      <c r="AI515" s="70"/>
      <c r="AJ515" s="70"/>
      <c r="AK515" s="70"/>
      <c r="AL515" s="70"/>
      <c r="AM515" s="70"/>
      <c r="AN515" s="70"/>
      <c r="AO515" s="70"/>
      <c r="AP515" s="70"/>
      <c r="AQ515" s="70"/>
      <c r="AR515" s="70"/>
      <c r="AS515" s="70"/>
      <c r="AT515" s="70"/>
      <c r="AU515" s="70"/>
      <c r="AV515" s="70"/>
      <c r="AW515" s="70"/>
      <c r="AX515" s="70"/>
      <c r="AY515" s="70"/>
      <c r="AZ515" s="70"/>
      <c r="BA515" s="70"/>
      <c r="BB515" s="70"/>
      <c r="BC515" s="70"/>
      <c r="BD515" s="70"/>
      <c r="BE515" s="70"/>
      <c r="BF515" s="70"/>
      <c r="BG515" s="70"/>
      <c r="BH515" s="70"/>
      <c r="BI515" s="70"/>
      <c r="BJ515" s="70"/>
      <c r="BK515" s="70"/>
      <c r="BL515" s="70"/>
      <c r="BM515" s="70"/>
      <c r="BN515" s="70"/>
      <c r="BO515" s="70"/>
      <c r="BP515" s="70"/>
      <c r="BQ515" s="70"/>
      <c r="BR515" s="70"/>
      <c r="BS515" s="70"/>
      <c r="BT515" s="70"/>
      <c r="BU515" s="70"/>
      <c r="BV515" s="70"/>
      <c r="BW515" s="70"/>
      <c r="BX515" s="70"/>
      <c r="BY515" s="70"/>
      <c r="BZ515" s="70"/>
      <c r="CA515" s="70"/>
      <c r="CB515" s="70"/>
      <c r="CC515" s="70"/>
      <c r="CD515" s="70"/>
      <c r="CE515" s="70"/>
      <c r="CF515" s="70"/>
      <c r="CG515" s="70"/>
      <c r="CH515" s="70"/>
    </row>
    <row r="516" spans="3:86" x14ac:dyDescent="0.85">
      <c r="C516" s="53"/>
      <c r="D516" s="70"/>
      <c r="E516" s="70"/>
      <c r="F516" s="139"/>
      <c r="G516" s="139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  <c r="AJ516" s="70"/>
      <c r="AK516" s="70"/>
      <c r="AL516" s="70"/>
      <c r="AM516" s="70"/>
      <c r="AN516" s="70"/>
      <c r="AO516" s="70"/>
      <c r="AP516" s="70"/>
      <c r="AQ516" s="70"/>
      <c r="AR516" s="70"/>
      <c r="AS516" s="70"/>
      <c r="AT516" s="70"/>
      <c r="AU516" s="70"/>
      <c r="AV516" s="70"/>
      <c r="AW516" s="70"/>
      <c r="AX516" s="70"/>
      <c r="AY516" s="70"/>
      <c r="AZ516" s="70"/>
      <c r="BA516" s="70"/>
      <c r="BB516" s="70"/>
      <c r="BC516" s="70"/>
      <c r="BD516" s="70"/>
      <c r="BE516" s="70"/>
      <c r="BF516" s="70"/>
      <c r="BG516" s="70"/>
      <c r="BH516" s="70"/>
      <c r="BI516" s="70"/>
      <c r="BJ516" s="70"/>
      <c r="BK516" s="70"/>
      <c r="BL516" s="70"/>
      <c r="BM516" s="70"/>
      <c r="BN516" s="70"/>
      <c r="BO516" s="70"/>
      <c r="BP516" s="70"/>
      <c r="BQ516" s="70"/>
      <c r="BR516" s="70"/>
      <c r="BS516" s="70"/>
      <c r="BT516" s="70"/>
      <c r="BU516" s="70"/>
      <c r="BV516" s="70"/>
      <c r="BW516" s="70"/>
      <c r="BX516" s="70"/>
      <c r="BY516" s="70"/>
      <c r="BZ516" s="70"/>
      <c r="CA516" s="70"/>
      <c r="CB516" s="70"/>
      <c r="CC516" s="70"/>
      <c r="CD516" s="70"/>
      <c r="CE516" s="70"/>
      <c r="CF516" s="70"/>
      <c r="CG516" s="70"/>
      <c r="CH516" s="70"/>
    </row>
    <row r="517" spans="3:86" x14ac:dyDescent="0.85">
      <c r="C517" s="53"/>
      <c r="D517" s="70"/>
      <c r="E517" s="70"/>
      <c r="F517" s="139"/>
      <c r="G517" s="139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  <c r="AJ517" s="70"/>
      <c r="AK517" s="70"/>
      <c r="AL517" s="70"/>
      <c r="AM517" s="70"/>
      <c r="AN517" s="70"/>
      <c r="AO517" s="70"/>
      <c r="AP517" s="70"/>
      <c r="AQ517" s="70"/>
      <c r="AR517" s="70"/>
      <c r="AS517" s="70"/>
      <c r="AT517" s="70"/>
      <c r="AU517" s="70"/>
      <c r="AV517" s="70"/>
      <c r="AW517" s="70"/>
      <c r="AX517" s="70"/>
      <c r="AY517" s="70"/>
      <c r="AZ517" s="70"/>
      <c r="BA517" s="70"/>
      <c r="BB517" s="70"/>
      <c r="BC517" s="70"/>
      <c r="BD517" s="70"/>
      <c r="BE517" s="70"/>
      <c r="BF517" s="70"/>
      <c r="BG517" s="70"/>
      <c r="BH517" s="70"/>
      <c r="BI517" s="70"/>
      <c r="BJ517" s="70"/>
      <c r="BK517" s="70"/>
      <c r="BL517" s="70"/>
      <c r="BM517" s="70"/>
      <c r="BN517" s="70"/>
      <c r="BO517" s="70"/>
      <c r="BP517" s="70"/>
      <c r="BQ517" s="70"/>
      <c r="BR517" s="70"/>
      <c r="BS517" s="70"/>
      <c r="BT517" s="70"/>
      <c r="BU517" s="70"/>
      <c r="BV517" s="70"/>
      <c r="BW517" s="70"/>
      <c r="BX517" s="70"/>
      <c r="BY517" s="70"/>
      <c r="BZ517" s="70"/>
      <c r="CA517" s="70"/>
      <c r="CB517" s="70"/>
      <c r="CC517" s="70"/>
      <c r="CD517" s="70"/>
      <c r="CE517" s="70"/>
      <c r="CF517" s="70"/>
      <c r="CG517" s="70"/>
      <c r="CH517" s="70"/>
    </row>
    <row r="518" spans="3:86" x14ac:dyDescent="0.85">
      <c r="C518" s="53"/>
      <c r="D518" s="70"/>
      <c r="E518" s="70"/>
      <c r="F518" s="139"/>
      <c r="G518" s="139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  <c r="AG518" s="70"/>
      <c r="AH518" s="70"/>
      <c r="AI518" s="70"/>
      <c r="AJ518" s="70"/>
      <c r="AK518" s="70"/>
      <c r="AL518" s="70"/>
      <c r="AM518" s="70"/>
      <c r="AN518" s="70"/>
      <c r="AO518" s="70"/>
      <c r="AP518" s="70"/>
      <c r="AQ518" s="70"/>
      <c r="AR518" s="70"/>
      <c r="AS518" s="70"/>
      <c r="AT518" s="70"/>
      <c r="AU518" s="70"/>
      <c r="AV518" s="70"/>
      <c r="AW518" s="70"/>
      <c r="AX518" s="70"/>
      <c r="AY518" s="70"/>
      <c r="AZ518" s="70"/>
      <c r="BA518" s="70"/>
      <c r="BB518" s="70"/>
      <c r="BC518" s="70"/>
      <c r="BD518" s="70"/>
      <c r="BE518" s="70"/>
      <c r="BF518" s="70"/>
      <c r="BG518" s="70"/>
      <c r="BH518" s="70"/>
      <c r="BI518" s="70"/>
      <c r="BJ518" s="70"/>
      <c r="BK518" s="70"/>
      <c r="BL518" s="70"/>
      <c r="BM518" s="70"/>
      <c r="BN518" s="70"/>
      <c r="BO518" s="70"/>
      <c r="BP518" s="70"/>
      <c r="BQ518" s="70"/>
      <c r="BR518" s="70"/>
      <c r="BS518" s="70"/>
      <c r="BT518" s="70"/>
      <c r="BU518" s="70"/>
      <c r="BV518" s="70"/>
      <c r="BW518" s="70"/>
      <c r="BX518" s="70"/>
      <c r="BY518" s="70"/>
      <c r="BZ518" s="70"/>
      <c r="CA518" s="70"/>
      <c r="CB518" s="70"/>
      <c r="CC518" s="70"/>
      <c r="CD518" s="70"/>
      <c r="CE518" s="70"/>
      <c r="CF518" s="70"/>
      <c r="CG518" s="70"/>
      <c r="CH518" s="70"/>
    </row>
    <row r="519" spans="3:86" x14ac:dyDescent="0.85">
      <c r="C519" s="53"/>
      <c r="D519" s="70"/>
      <c r="E519" s="70"/>
      <c r="F519" s="139"/>
      <c r="G519" s="139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  <c r="AI519" s="70"/>
      <c r="AJ519" s="70"/>
      <c r="AK519" s="70"/>
      <c r="AL519" s="70"/>
      <c r="AM519" s="70"/>
      <c r="AN519" s="70"/>
      <c r="AO519" s="70"/>
      <c r="AP519" s="70"/>
      <c r="AQ519" s="70"/>
      <c r="AR519" s="70"/>
      <c r="AS519" s="70"/>
      <c r="AT519" s="70"/>
      <c r="AU519" s="70"/>
      <c r="AV519" s="70"/>
      <c r="AW519" s="70"/>
      <c r="AX519" s="70"/>
      <c r="AY519" s="70"/>
      <c r="AZ519" s="70"/>
      <c r="BA519" s="70"/>
      <c r="BB519" s="70"/>
      <c r="BC519" s="70"/>
      <c r="BD519" s="70"/>
      <c r="BE519" s="70"/>
      <c r="BF519" s="70"/>
      <c r="BG519" s="70"/>
      <c r="BH519" s="70"/>
      <c r="BI519" s="70"/>
      <c r="BJ519" s="70"/>
      <c r="BK519" s="70"/>
      <c r="BL519" s="70"/>
      <c r="BM519" s="70"/>
      <c r="BN519" s="70"/>
      <c r="BO519" s="70"/>
      <c r="BP519" s="70"/>
      <c r="BQ519" s="70"/>
      <c r="BR519" s="70"/>
      <c r="BS519" s="70"/>
      <c r="BT519" s="70"/>
      <c r="BU519" s="70"/>
      <c r="BV519" s="70"/>
      <c r="BW519" s="70"/>
      <c r="BX519" s="70"/>
      <c r="BY519" s="70"/>
      <c r="BZ519" s="70"/>
      <c r="CA519" s="70"/>
      <c r="CB519" s="70"/>
      <c r="CC519" s="70"/>
      <c r="CD519" s="70"/>
      <c r="CE519" s="70"/>
      <c r="CF519" s="70"/>
      <c r="CG519" s="70"/>
      <c r="CH519" s="70"/>
    </row>
    <row r="520" spans="3:86" x14ac:dyDescent="0.85">
      <c r="C520" s="53"/>
      <c r="D520" s="70"/>
      <c r="E520" s="70"/>
      <c r="F520" s="139"/>
      <c r="G520" s="139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  <c r="AJ520" s="70"/>
      <c r="AK520" s="70"/>
      <c r="AL520" s="70"/>
      <c r="AM520" s="70"/>
      <c r="AN520" s="70"/>
      <c r="AO520" s="70"/>
      <c r="AP520" s="70"/>
      <c r="AQ520" s="70"/>
      <c r="AR520" s="70"/>
      <c r="AS520" s="70"/>
      <c r="AT520" s="70"/>
      <c r="AU520" s="70"/>
      <c r="AV520" s="70"/>
      <c r="AW520" s="70"/>
      <c r="AX520" s="70"/>
      <c r="AY520" s="70"/>
      <c r="AZ520" s="70"/>
      <c r="BA520" s="70"/>
      <c r="BB520" s="70"/>
      <c r="BC520" s="70"/>
      <c r="BD520" s="70"/>
      <c r="BE520" s="70"/>
      <c r="BF520" s="70"/>
      <c r="BG520" s="70"/>
      <c r="BH520" s="70"/>
      <c r="BI520" s="70"/>
      <c r="BJ520" s="70"/>
      <c r="BK520" s="70"/>
      <c r="BL520" s="70"/>
      <c r="BM520" s="70"/>
      <c r="BN520" s="70"/>
      <c r="BO520" s="70"/>
      <c r="BP520" s="70"/>
      <c r="BQ520" s="70"/>
      <c r="BR520" s="70"/>
      <c r="BS520" s="70"/>
      <c r="BT520" s="70"/>
      <c r="BU520" s="70"/>
      <c r="BV520" s="70"/>
      <c r="BW520" s="70"/>
      <c r="BX520" s="70"/>
      <c r="BY520" s="70"/>
      <c r="BZ520" s="70"/>
      <c r="CA520" s="70"/>
      <c r="CB520" s="70"/>
      <c r="CC520" s="70"/>
      <c r="CD520" s="70"/>
      <c r="CE520" s="70"/>
      <c r="CF520" s="70"/>
      <c r="CG520" s="70"/>
      <c r="CH520" s="70"/>
    </row>
    <row r="521" spans="3:86" x14ac:dyDescent="0.85">
      <c r="C521" s="53"/>
      <c r="D521" s="70"/>
      <c r="E521" s="70"/>
      <c r="F521" s="139"/>
      <c r="G521" s="139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  <c r="AJ521" s="70"/>
      <c r="AK521" s="70"/>
      <c r="AL521" s="70"/>
      <c r="AM521" s="70"/>
      <c r="AN521" s="70"/>
      <c r="AO521" s="70"/>
      <c r="AP521" s="70"/>
      <c r="AQ521" s="70"/>
      <c r="AR521" s="70"/>
      <c r="AS521" s="70"/>
      <c r="AT521" s="70"/>
      <c r="AU521" s="70"/>
      <c r="AV521" s="70"/>
      <c r="AW521" s="70"/>
      <c r="AX521" s="70"/>
      <c r="AY521" s="70"/>
      <c r="AZ521" s="70"/>
      <c r="BA521" s="70"/>
      <c r="BB521" s="70"/>
      <c r="BC521" s="70"/>
      <c r="BD521" s="70"/>
      <c r="BE521" s="70"/>
      <c r="BF521" s="70"/>
      <c r="BG521" s="70"/>
      <c r="BH521" s="70"/>
      <c r="BI521" s="70"/>
      <c r="BJ521" s="70"/>
      <c r="BK521" s="70"/>
      <c r="BL521" s="70"/>
      <c r="BM521" s="70"/>
      <c r="BN521" s="70"/>
      <c r="BO521" s="70"/>
      <c r="BP521" s="70"/>
      <c r="BQ521" s="70"/>
      <c r="BR521" s="70"/>
      <c r="BS521" s="70"/>
      <c r="BT521" s="70"/>
      <c r="BU521" s="70"/>
      <c r="BV521" s="70"/>
      <c r="BW521" s="70"/>
      <c r="BX521" s="70"/>
      <c r="BY521" s="70"/>
      <c r="BZ521" s="70"/>
      <c r="CA521" s="70"/>
      <c r="CB521" s="70"/>
      <c r="CC521" s="70"/>
      <c r="CD521" s="70"/>
      <c r="CE521" s="70"/>
      <c r="CF521" s="70"/>
      <c r="CG521" s="70"/>
      <c r="CH521" s="70"/>
    </row>
    <row r="522" spans="3:86" x14ac:dyDescent="0.85">
      <c r="C522" s="53"/>
      <c r="D522" s="70"/>
      <c r="E522" s="70"/>
      <c r="F522" s="139"/>
      <c r="G522" s="139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  <c r="AJ522" s="70"/>
      <c r="AK522" s="70"/>
      <c r="AL522" s="70"/>
      <c r="AM522" s="70"/>
      <c r="AN522" s="70"/>
      <c r="AO522" s="70"/>
      <c r="AP522" s="70"/>
      <c r="AQ522" s="70"/>
      <c r="AR522" s="70"/>
      <c r="AS522" s="70"/>
      <c r="AT522" s="70"/>
      <c r="AU522" s="70"/>
      <c r="AV522" s="70"/>
      <c r="AW522" s="70"/>
      <c r="AX522" s="70"/>
      <c r="AY522" s="70"/>
      <c r="AZ522" s="70"/>
      <c r="BA522" s="70"/>
      <c r="BB522" s="70"/>
      <c r="BC522" s="70"/>
      <c r="BD522" s="70"/>
      <c r="BE522" s="70"/>
      <c r="BF522" s="70"/>
      <c r="BG522" s="70"/>
      <c r="BH522" s="70"/>
      <c r="BI522" s="70"/>
      <c r="BJ522" s="70"/>
      <c r="BK522" s="70"/>
      <c r="BL522" s="70"/>
      <c r="BM522" s="70"/>
      <c r="BN522" s="70"/>
      <c r="BO522" s="70"/>
      <c r="BP522" s="70"/>
      <c r="BQ522" s="70"/>
      <c r="BR522" s="70"/>
      <c r="BS522" s="70"/>
      <c r="BT522" s="70"/>
      <c r="BU522" s="70"/>
      <c r="BV522" s="70"/>
      <c r="BW522" s="70"/>
      <c r="BX522" s="70"/>
      <c r="BY522" s="70"/>
      <c r="BZ522" s="70"/>
      <c r="CA522" s="70"/>
      <c r="CB522" s="70"/>
      <c r="CC522" s="70"/>
      <c r="CD522" s="70"/>
      <c r="CE522" s="70"/>
      <c r="CF522" s="70"/>
      <c r="CG522" s="70"/>
      <c r="CH522" s="70"/>
    </row>
    <row r="523" spans="3:86" x14ac:dyDescent="0.85">
      <c r="C523" s="53"/>
      <c r="D523" s="70"/>
      <c r="E523" s="70"/>
      <c r="F523" s="139"/>
      <c r="G523" s="139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  <c r="AJ523" s="70"/>
      <c r="AK523" s="70"/>
      <c r="AL523" s="70"/>
      <c r="AM523" s="70"/>
      <c r="AN523" s="70"/>
      <c r="AO523" s="70"/>
      <c r="AP523" s="70"/>
      <c r="AQ523" s="70"/>
      <c r="AR523" s="70"/>
      <c r="AS523" s="70"/>
      <c r="AT523" s="70"/>
      <c r="AU523" s="70"/>
      <c r="AV523" s="70"/>
      <c r="AW523" s="70"/>
      <c r="AX523" s="70"/>
      <c r="AY523" s="70"/>
      <c r="AZ523" s="70"/>
      <c r="BA523" s="70"/>
      <c r="BB523" s="70"/>
      <c r="BC523" s="70"/>
      <c r="BD523" s="70"/>
      <c r="BE523" s="70"/>
      <c r="BF523" s="70"/>
      <c r="BG523" s="70"/>
      <c r="BH523" s="70"/>
      <c r="BI523" s="70"/>
      <c r="BJ523" s="70"/>
      <c r="BK523" s="70"/>
      <c r="BL523" s="70"/>
      <c r="BM523" s="70"/>
      <c r="BN523" s="70"/>
      <c r="BO523" s="70"/>
      <c r="BP523" s="70"/>
      <c r="BQ523" s="70"/>
      <c r="BR523" s="70"/>
      <c r="BS523" s="70"/>
      <c r="BT523" s="70"/>
      <c r="BU523" s="70"/>
      <c r="BV523" s="70"/>
      <c r="BW523" s="70"/>
      <c r="BX523" s="70"/>
      <c r="BY523" s="70"/>
      <c r="BZ523" s="70"/>
      <c r="CA523" s="70"/>
      <c r="CB523" s="70"/>
      <c r="CC523" s="70"/>
      <c r="CD523" s="70"/>
      <c r="CE523" s="70"/>
      <c r="CF523" s="70"/>
      <c r="CG523" s="70"/>
      <c r="CH523" s="70"/>
    </row>
    <row r="524" spans="3:86" x14ac:dyDescent="0.85">
      <c r="C524" s="53"/>
      <c r="D524" s="70"/>
      <c r="E524" s="70"/>
      <c r="F524" s="139"/>
      <c r="G524" s="139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  <c r="AJ524" s="70"/>
      <c r="AK524" s="70"/>
      <c r="AL524" s="70"/>
      <c r="AM524" s="70"/>
      <c r="AN524" s="70"/>
      <c r="AO524" s="70"/>
      <c r="AP524" s="70"/>
      <c r="AQ524" s="70"/>
      <c r="AR524" s="70"/>
      <c r="AS524" s="70"/>
      <c r="AT524" s="70"/>
      <c r="AU524" s="70"/>
      <c r="AV524" s="70"/>
      <c r="AW524" s="70"/>
      <c r="AX524" s="70"/>
      <c r="AY524" s="70"/>
      <c r="AZ524" s="70"/>
      <c r="BA524" s="70"/>
      <c r="BB524" s="70"/>
      <c r="BC524" s="70"/>
      <c r="BD524" s="70"/>
      <c r="BE524" s="70"/>
      <c r="BF524" s="70"/>
      <c r="BG524" s="70"/>
      <c r="BH524" s="70"/>
      <c r="BI524" s="70"/>
      <c r="BJ524" s="70"/>
      <c r="BK524" s="70"/>
      <c r="BL524" s="70"/>
      <c r="BM524" s="70"/>
      <c r="BN524" s="70"/>
      <c r="BO524" s="70"/>
      <c r="BP524" s="70"/>
      <c r="BQ524" s="70"/>
      <c r="BR524" s="70"/>
      <c r="BS524" s="70"/>
      <c r="BT524" s="70"/>
      <c r="BU524" s="70"/>
      <c r="BV524" s="70"/>
      <c r="BW524" s="70"/>
      <c r="BX524" s="70"/>
      <c r="BY524" s="70"/>
      <c r="BZ524" s="70"/>
      <c r="CA524" s="70"/>
      <c r="CB524" s="70"/>
      <c r="CC524" s="70"/>
      <c r="CD524" s="70"/>
      <c r="CE524" s="70"/>
      <c r="CF524" s="70"/>
      <c r="CG524" s="70"/>
      <c r="CH524" s="70"/>
    </row>
    <row r="525" spans="3:86" x14ac:dyDescent="0.85">
      <c r="C525" s="53"/>
      <c r="D525" s="70"/>
      <c r="E525" s="70"/>
      <c r="F525" s="139"/>
      <c r="G525" s="139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  <c r="AJ525" s="70"/>
      <c r="AK525" s="70"/>
      <c r="AL525" s="70"/>
      <c r="AM525" s="70"/>
      <c r="AN525" s="70"/>
      <c r="AO525" s="70"/>
      <c r="AP525" s="70"/>
      <c r="AQ525" s="70"/>
      <c r="AR525" s="70"/>
      <c r="AS525" s="70"/>
      <c r="AT525" s="70"/>
      <c r="AU525" s="70"/>
      <c r="AV525" s="70"/>
      <c r="AW525" s="70"/>
      <c r="AX525" s="70"/>
      <c r="AY525" s="70"/>
      <c r="AZ525" s="70"/>
      <c r="BA525" s="70"/>
      <c r="BB525" s="70"/>
      <c r="BC525" s="70"/>
      <c r="BD525" s="70"/>
      <c r="BE525" s="70"/>
      <c r="BF525" s="70"/>
      <c r="BG525" s="70"/>
      <c r="BH525" s="70"/>
      <c r="BI525" s="70"/>
      <c r="BJ525" s="70"/>
      <c r="BK525" s="70"/>
      <c r="BL525" s="70"/>
      <c r="BM525" s="70"/>
      <c r="BN525" s="70"/>
      <c r="BO525" s="70"/>
      <c r="BP525" s="70"/>
      <c r="BQ525" s="70"/>
      <c r="BR525" s="70"/>
      <c r="BS525" s="70"/>
      <c r="BT525" s="70"/>
      <c r="BU525" s="70"/>
      <c r="BV525" s="70"/>
      <c r="BW525" s="70"/>
      <c r="BX525" s="70"/>
      <c r="BY525" s="70"/>
      <c r="BZ525" s="70"/>
      <c r="CA525" s="70"/>
      <c r="CB525" s="70"/>
      <c r="CC525" s="70"/>
      <c r="CD525" s="70"/>
      <c r="CE525" s="70"/>
      <c r="CF525" s="70"/>
      <c r="CG525" s="70"/>
      <c r="CH525" s="70"/>
    </row>
    <row r="526" spans="3:86" x14ac:dyDescent="0.85">
      <c r="C526" s="53"/>
      <c r="D526" s="70"/>
      <c r="E526" s="70"/>
      <c r="F526" s="139"/>
      <c r="G526" s="139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  <c r="AJ526" s="70"/>
      <c r="AK526" s="70"/>
      <c r="AL526" s="70"/>
      <c r="AM526" s="70"/>
      <c r="AN526" s="70"/>
      <c r="AO526" s="70"/>
      <c r="AP526" s="70"/>
      <c r="AQ526" s="70"/>
      <c r="AR526" s="70"/>
      <c r="AS526" s="70"/>
      <c r="AT526" s="70"/>
      <c r="AU526" s="70"/>
      <c r="AV526" s="70"/>
      <c r="AW526" s="70"/>
      <c r="AX526" s="70"/>
      <c r="AY526" s="70"/>
      <c r="AZ526" s="70"/>
      <c r="BA526" s="70"/>
      <c r="BB526" s="70"/>
      <c r="BC526" s="70"/>
      <c r="BD526" s="70"/>
      <c r="BE526" s="70"/>
      <c r="BF526" s="70"/>
      <c r="BG526" s="70"/>
      <c r="BH526" s="70"/>
      <c r="BI526" s="70"/>
      <c r="BJ526" s="70"/>
      <c r="BK526" s="70"/>
      <c r="BL526" s="70"/>
      <c r="BM526" s="70"/>
      <c r="BN526" s="70"/>
      <c r="BO526" s="70"/>
      <c r="BP526" s="70"/>
      <c r="BQ526" s="70"/>
      <c r="BR526" s="70"/>
      <c r="BS526" s="70"/>
      <c r="BT526" s="70"/>
      <c r="BU526" s="70"/>
      <c r="BV526" s="70"/>
      <c r="BW526" s="70"/>
      <c r="BX526" s="70"/>
      <c r="BY526" s="70"/>
      <c r="BZ526" s="70"/>
      <c r="CA526" s="70"/>
      <c r="CB526" s="70"/>
      <c r="CC526" s="70"/>
      <c r="CD526" s="70"/>
      <c r="CE526" s="70"/>
      <c r="CF526" s="70"/>
      <c r="CG526" s="70"/>
      <c r="CH526" s="70"/>
    </row>
    <row r="527" spans="3:86" x14ac:dyDescent="0.85">
      <c r="C527" s="53"/>
      <c r="D527" s="70"/>
      <c r="E527" s="70"/>
      <c r="F527" s="139"/>
      <c r="G527" s="139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  <c r="AJ527" s="70"/>
      <c r="AK527" s="70"/>
      <c r="AL527" s="70"/>
      <c r="AM527" s="70"/>
      <c r="AN527" s="70"/>
      <c r="AO527" s="70"/>
      <c r="AP527" s="70"/>
      <c r="AQ527" s="70"/>
      <c r="AR527" s="70"/>
      <c r="AS527" s="70"/>
      <c r="AT527" s="70"/>
      <c r="AU527" s="70"/>
      <c r="AV527" s="70"/>
      <c r="AW527" s="70"/>
      <c r="AX527" s="70"/>
      <c r="AY527" s="70"/>
      <c r="AZ527" s="70"/>
      <c r="BA527" s="70"/>
      <c r="BB527" s="70"/>
      <c r="BC527" s="70"/>
      <c r="BD527" s="70"/>
      <c r="BE527" s="70"/>
      <c r="BF527" s="70"/>
      <c r="BG527" s="70"/>
      <c r="BH527" s="70"/>
      <c r="BI527" s="70"/>
      <c r="BJ527" s="70"/>
      <c r="BK527" s="70"/>
      <c r="BL527" s="70"/>
      <c r="BM527" s="70"/>
      <c r="BN527" s="70"/>
      <c r="BO527" s="70"/>
      <c r="BP527" s="70"/>
      <c r="BQ527" s="70"/>
      <c r="BR527" s="70"/>
      <c r="BS527" s="70"/>
      <c r="BT527" s="70"/>
      <c r="BU527" s="70"/>
      <c r="BV527" s="70"/>
      <c r="BW527" s="70"/>
      <c r="BX527" s="70"/>
      <c r="BY527" s="70"/>
      <c r="BZ527" s="70"/>
      <c r="CA527" s="70"/>
      <c r="CB527" s="70"/>
      <c r="CC527" s="70"/>
      <c r="CD527" s="70"/>
      <c r="CE527" s="70"/>
      <c r="CF527" s="70"/>
      <c r="CG527" s="70"/>
      <c r="CH527" s="70"/>
    </row>
    <row r="528" spans="3:86" x14ac:dyDescent="0.85">
      <c r="C528" s="53"/>
      <c r="D528" s="70"/>
      <c r="E528" s="70"/>
      <c r="F528" s="139"/>
      <c r="G528" s="139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  <c r="AJ528" s="70"/>
      <c r="AK528" s="70"/>
      <c r="AL528" s="70"/>
      <c r="AM528" s="70"/>
      <c r="AN528" s="70"/>
      <c r="AO528" s="70"/>
      <c r="AP528" s="70"/>
      <c r="AQ528" s="70"/>
      <c r="AR528" s="70"/>
      <c r="AS528" s="70"/>
      <c r="AT528" s="70"/>
      <c r="AU528" s="70"/>
      <c r="AV528" s="70"/>
      <c r="AW528" s="70"/>
      <c r="AX528" s="70"/>
      <c r="AY528" s="70"/>
      <c r="AZ528" s="70"/>
      <c r="BA528" s="70"/>
      <c r="BB528" s="70"/>
      <c r="BC528" s="70"/>
      <c r="BD528" s="70"/>
      <c r="BE528" s="70"/>
      <c r="BF528" s="70"/>
      <c r="BG528" s="70"/>
      <c r="BH528" s="70"/>
      <c r="BI528" s="70"/>
      <c r="BJ528" s="70"/>
      <c r="BK528" s="70"/>
      <c r="BL528" s="70"/>
      <c r="BM528" s="70"/>
      <c r="BN528" s="70"/>
      <c r="BO528" s="70"/>
      <c r="BP528" s="70"/>
      <c r="BQ528" s="70"/>
      <c r="BR528" s="70"/>
      <c r="BS528" s="70"/>
      <c r="BT528" s="70"/>
      <c r="BU528" s="70"/>
      <c r="BV528" s="70"/>
      <c r="BW528" s="70"/>
      <c r="BX528" s="70"/>
      <c r="BY528" s="70"/>
      <c r="BZ528" s="70"/>
      <c r="CA528" s="70"/>
      <c r="CB528" s="70"/>
      <c r="CC528" s="70"/>
      <c r="CD528" s="70"/>
      <c r="CE528" s="70"/>
      <c r="CF528" s="70"/>
      <c r="CG528" s="70"/>
      <c r="CH528" s="70"/>
    </row>
    <row r="529" spans="3:86" x14ac:dyDescent="0.85">
      <c r="C529" s="53"/>
      <c r="D529" s="70"/>
      <c r="E529" s="70"/>
      <c r="F529" s="139"/>
      <c r="G529" s="139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  <c r="AJ529" s="70"/>
      <c r="AK529" s="70"/>
      <c r="AL529" s="70"/>
      <c r="AM529" s="70"/>
      <c r="AN529" s="70"/>
      <c r="AO529" s="70"/>
      <c r="AP529" s="70"/>
      <c r="AQ529" s="70"/>
      <c r="AR529" s="70"/>
      <c r="AS529" s="70"/>
      <c r="AT529" s="70"/>
      <c r="AU529" s="70"/>
      <c r="AV529" s="70"/>
      <c r="AW529" s="70"/>
      <c r="AX529" s="70"/>
      <c r="AY529" s="70"/>
      <c r="AZ529" s="70"/>
      <c r="BA529" s="70"/>
      <c r="BB529" s="70"/>
      <c r="BC529" s="70"/>
      <c r="BD529" s="70"/>
      <c r="BE529" s="70"/>
      <c r="BF529" s="70"/>
      <c r="BG529" s="70"/>
      <c r="BH529" s="70"/>
      <c r="BI529" s="70"/>
      <c r="BJ529" s="70"/>
      <c r="BK529" s="70"/>
      <c r="BL529" s="70"/>
      <c r="BM529" s="70"/>
      <c r="BN529" s="70"/>
      <c r="BO529" s="70"/>
      <c r="BP529" s="70"/>
      <c r="BQ529" s="70"/>
      <c r="BR529" s="70"/>
      <c r="BS529" s="70"/>
      <c r="BT529" s="70"/>
      <c r="BU529" s="70"/>
      <c r="BV529" s="70"/>
      <c r="BW529" s="70"/>
      <c r="BX529" s="70"/>
      <c r="BY529" s="70"/>
      <c r="BZ529" s="70"/>
      <c r="CA529" s="70"/>
      <c r="CB529" s="70"/>
      <c r="CC529" s="70"/>
      <c r="CD529" s="70"/>
      <c r="CE529" s="70"/>
      <c r="CF529" s="70"/>
      <c r="CG529" s="70"/>
      <c r="CH529" s="70"/>
    </row>
    <row r="530" spans="3:86" x14ac:dyDescent="0.85">
      <c r="C530" s="53"/>
      <c r="D530" s="70"/>
      <c r="E530" s="70"/>
      <c r="F530" s="139"/>
      <c r="G530" s="139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  <c r="AJ530" s="70"/>
      <c r="AK530" s="70"/>
      <c r="AL530" s="70"/>
      <c r="AM530" s="70"/>
      <c r="AN530" s="70"/>
      <c r="AO530" s="70"/>
      <c r="AP530" s="70"/>
      <c r="AQ530" s="70"/>
      <c r="AR530" s="70"/>
      <c r="AS530" s="70"/>
      <c r="AT530" s="70"/>
      <c r="AU530" s="70"/>
      <c r="AV530" s="70"/>
      <c r="AW530" s="70"/>
      <c r="AX530" s="70"/>
      <c r="AY530" s="70"/>
      <c r="AZ530" s="70"/>
      <c r="BA530" s="70"/>
      <c r="BB530" s="70"/>
      <c r="BC530" s="70"/>
      <c r="BD530" s="70"/>
      <c r="BE530" s="70"/>
      <c r="BF530" s="70"/>
      <c r="BG530" s="70"/>
      <c r="BH530" s="70"/>
      <c r="BI530" s="70"/>
      <c r="BJ530" s="70"/>
      <c r="BK530" s="70"/>
      <c r="BL530" s="70"/>
      <c r="BM530" s="70"/>
      <c r="BN530" s="70"/>
      <c r="BO530" s="70"/>
      <c r="BP530" s="70"/>
      <c r="BQ530" s="70"/>
      <c r="BR530" s="70"/>
      <c r="BS530" s="70"/>
      <c r="BT530" s="70"/>
      <c r="BU530" s="70"/>
      <c r="BV530" s="70"/>
      <c r="BW530" s="70"/>
      <c r="BX530" s="70"/>
      <c r="BY530" s="70"/>
      <c r="BZ530" s="70"/>
      <c r="CA530" s="70"/>
      <c r="CB530" s="70"/>
      <c r="CC530" s="70"/>
      <c r="CD530" s="70"/>
      <c r="CE530" s="70"/>
      <c r="CF530" s="70"/>
      <c r="CG530" s="70"/>
      <c r="CH530" s="70"/>
    </row>
    <row r="531" spans="3:86" x14ac:dyDescent="0.85">
      <c r="C531" s="53"/>
      <c r="D531" s="70"/>
      <c r="E531" s="70"/>
      <c r="F531" s="139"/>
      <c r="G531" s="139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  <c r="AJ531" s="70"/>
      <c r="AK531" s="70"/>
      <c r="AL531" s="70"/>
      <c r="AM531" s="70"/>
      <c r="AN531" s="70"/>
      <c r="AO531" s="70"/>
      <c r="AP531" s="70"/>
      <c r="AQ531" s="70"/>
      <c r="AR531" s="70"/>
      <c r="AS531" s="70"/>
      <c r="AT531" s="70"/>
      <c r="AU531" s="70"/>
      <c r="AV531" s="70"/>
      <c r="AW531" s="70"/>
      <c r="AX531" s="70"/>
      <c r="AY531" s="70"/>
      <c r="AZ531" s="70"/>
      <c r="BA531" s="70"/>
      <c r="BB531" s="70"/>
      <c r="BC531" s="70"/>
      <c r="BD531" s="70"/>
      <c r="BE531" s="70"/>
      <c r="BF531" s="70"/>
      <c r="BG531" s="70"/>
      <c r="BH531" s="70"/>
      <c r="BI531" s="70"/>
      <c r="BJ531" s="70"/>
      <c r="BK531" s="70"/>
      <c r="BL531" s="70"/>
      <c r="BM531" s="70"/>
      <c r="BN531" s="70"/>
      <c r="BO531" s="70"/>
      <c r="BP531" s="70"/>
      <c r="BQ531" s="70"/>
      <c r="BR531" s="70"/>
      <c r="BS531" s="70"/>
      <c r="BT531" s="70"/>
      <c r="BU531" s="70"/>
      <c r="BV531" s="70"/>
      <c r="BW531" s="70"/>
      <c r="BX531" s="70"/>
      <c r="BY531" s="70"/>
      <c r="BZ531" s="70"/>
      <c r="CA531" s="70"/>
      <c r="CB531" s="70"/>
      <c r="CC531" s="70"/>
      <c r="CD531" s="70"/>
      <c r="CE531" s="70"/>
      <c r="CF531" s="70"/>
      <c r="CG531" s="70"/>
      <c r="CH531" s="70"/>
    </row>
    <row r="532" spans="3:86" x14ac:dyDescent="0.85">
      <c r="C532" s="53"/>
      <c r="D532" s="70"/>
      <c r="E532" s="70"/>
      <c r="F532" s="139"/>
      <c r="G532" s="139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  <c r="AJ532" s="70"/>
      <c r="AK532" s="70"/>
      <c r="AL532" s="70"/>
      <c r="AM532" s="70"/>
      <c r="AN532" s="70"/>
      <c r="AO532" s="70"/>
      <c r="AP532" s="70"/>
      <c r="AQ532" s="70"/>
      <c r="AR532" s="70"/>
      <c r="AS532" s="70"/>
      <c r="AT532" s="70"/>
      <c r="AU532" s="70"/>
      <c r="AV532" s="70"/>
      <c r="AW532" s="70"/>
      <c r="AX532" s="70"/>
      <c r="AY532" s="70"/>
      <c r="AZ532" s="70"/>
      <c r="BA532" s="70"/>
      <c r="BB532" s="70"/>
      <c r="BC532" s="70"/>
      <c r="BD532" s="70"/>
      <c r="BE532" s="70"/>
      <c r="BF532" s="70"/>
      <c r="BG532" s="70"/>
      <c r="BH532" s="70"/>
      <c r="BI532" s="70"/>
      <c r="BJ532" s="70"/>
      <c r="BK532" s="70"/>
      <c r="BL532" s="70"/>
      <c r="BM532" s="70"/>
      <c r="BN532" s="70"/>
      <c r="BO532" s="70"/>
      <c r="BP532" s="70"/>
      <c r="BQ532" s="70"/>
      <c r="BR532" s="70"/>
      <c r="BS532" s="70"/>
      <c r="BT532" s="70"/>
      <c r="BU532" s="70"/>
      <c r="BV532" s="70"/>
      <c r="BW532" s="70"/>
      <c r="BX532" s="70"/>
      <c r="BY532" s="70"/>
      <c r="BZ532" s="70"/>
      <c r="CA532" s="70"/>
      <c r="CB532" s="70"/>
      <c r="CC532" s="70"/>
      <c r="CD532" s="70"/>
      <c r="CE532" s="70"/>
      <c r="CF532" s="70"/>
      <c r="CG532" s="70"/>
      <c r="CH532" s="70"/>
    </row>
    <row r="533" spans="3:86" x14ac:dyDescent="0.85">
      <c r="C533" s="53"/>
      <c r="D533" s="70"/>
      <c r="E533" s="70"/>
      <c r="F533" s="139"/>
      <c r="G533" s="139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  <c r="AJ533" s="70"/>
      <c r="AK533" s="70"/>
      <c r="AL533" s="70"/>
      <c r="AM533" s="70"/>
      <c r="AN533" s="70"/>
      <c r="AO533" s="70"/>
      <c r="AP533" s="70"/>
      <c r="AQ533" s="70"/>
      <c r="AR533" s="70"/>
      <c r="AS533" s="70"/>
      <c r="AT533" s="70"/>
      <c r="AU533" s="70"/>
      <c r="AV533" s="70"/>
      <c r="AW533" s="70"/>
      <c r="AX533" s="70"/>
      <c r="AY533" s="70"/>
      <c r="AZ533" s="70"/>
      <c r="BA533" s="70"/>
      <c r="BB533" s="70"/>
      <c r="BC533" s="70"/>
      <c r="BD533" s="70"/>
      <c r="BE533" s="70"/>
      <c r="BF533" s="70"/>
      <c r="BG533" s="70"/>
      <c r="BH533" s="70"/>
      <c r="BI533" s="70"/>
      <c r="BJ533" s="70"/>
      <c r="BK533" s="70"/>
      <c r="BL533" s="70"/>
      <c r="BM533" s="70"/>
      <c r="BN533" s="70"/>
      <c r="BO533" s="70"/>
      <c r="BP533" s="70"/>
      <c r="BQ533" s="70"/>
      <c r="BR533" s="70"/>
      <c r="BS533" s="70"/>
      <c r="BT533" s="70"/>
      <c r="BU533" s="70"/>
      <c r="BV533" s="70"/>
      <c r="BW533" s="70"/>
      <c r="BX533" s="70"/>
      <c r="BY533" s="70"/>
      <c r="BZ533" s="70"/>
      <c r="CA533" s="70"/>
      <c r="CB533" s="70"/>
      <c r="CC533" s="70"/>
      <c r="CD533" s="70"/>
      <c r="CE533" s="70"/>
      <c r="CF533" s="70"/>
      <c r="CG533" s="70"/>
      <c r="CH533" s="70"/>
    </row>
    <row r="534" spans="3:86" x14ac:dyDescent="0.85">
      <c r="C534" s="53"/>
      <c r="D534" s="70"/>
      <c r="E534" s="70"/>
      <c r="F534" s="139"/>
      <c r="G534" s="139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  <c r="AJ534" s="70"/>
      <c r="AK534" s="70"/>
      <c r="AL534" s="70"/>
      <c r="AM534" s="70"/>
      <c r="AN534" s="70"/>
      <c r="AO534" s="70"/>
      <c r="AP534" s="70"/>
      <c r="AQ534" s="70"/>
      <c r="AR534" s="70"/>
      <c r="AS534" s="70"/>
      <c r="AT534" s="70"/>
      <c r="AU534" s="70"/>
      <c r="AV534" s="70"/>
      <c r="AW534" s="70"/>
      <c r="AX534" s="70"/>
      <c r="AY534" s="70"/>
      <c r="AZ534" s="70"/>
      <c r="BA534" s="70"/>
      <c r="BB534" s="70"/>
      <c r="BC534" s="70"/>
      <c r="BD534" s="70"/>
      <c r="BE534" s="70"/>
      <c r="BF534" s="70"/>
      <c r="BG534" s="70"/>
      <c r="BH534" s="70"/>
      <c r="BI534" s="70"/>
      <c r="BJ534" s="70"/>
      <c r="BK534" s="70"/>
      <c r="BL534" s="70"/>
      <c r="BM534" s="70"/>
      <c r="BN534" s="70"/>
      <c r="BO534" s="70"/>
      <c r="BP534" s="70"/>
      <c r="BQ534" s="70"/>
      <c r="BR534" s="70"/>
      <c r="BS534" s="70"/>
      <c r="BT534" s="70"/>
      <c r="BU534" s="70"/>
      <c r="BV534" s="70"/>
      <c r="BW534" s="70"/>
      <c r="BX534" s="70"/>
      <c r="BY534" s="70"/>
      <c r="BZ534" s="70"/>
      <c r="CA534" s="70"/>
      <c r="CB534" s="70"/>
      <c r="CC534" s="70"/>
      <c r="CD534" s="70"/>
      <c r="CE534" s="70"/>
      <c r="CF534" s="70"/>
      <c r="CG534" s="70"/>
      <c r="CH534" s="70"/>
    </row>
    <row r="535" spans="3:86" x14ac:dyDescent="0.85">
      <c r="C535" s="53"/>
      <c r="D535" s="70"/>
      <c r="E535" s="70"/>
      <c r="F535" s="139"/>
      <c r="G535" s="139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  <c r="AJ535" s="70"/>
      <c r="AK535" s="70"/>
      <c r="AL535" s="70"/>
      <c r="AM535" s="70"/>
      <c r="AN535" s="70"/>
      <c r="AO535" s="70"/>
      <c r="AP535" s="70"/>
      <c r="AQ535" s="70"/>
      <c r="AR535" s="70"/>
      <c r="AS535" s="70"/>
      <c r="AT535" s="70"/>
      <c r="AU535" s="70"/>
      <c r="AV535" s="70"/>
      <c r="AW535" s="70"/>
      <c r="AX535" s="70"/>
      <c r="AY535" s="70"/>
      <c r="AZ535" s="70"/>
      <c r="BA535" s="70"/>
      <c r="BB535" s="70"/>
      <c r="BC535" s="70"/>
      <c r="BD535" s="70"/>
      <c r="BE535" s="70"/>
      <c r="BF535" s="70"/>
      <c r="BG535" s="70"/>
      <c r="BH535" s="70"/>
      <c r="BI535" s="70"/>
      <c r="BJ535" s="70"/>
      <c r="BK535" s="70"/>
      <c r="BL535" s="70"/>
      <c r="BM535" s="70"/>
      <c r="BN535" s="70"/>
      <c r="BO535" s="70"/>
      <c r="BP535" s="70"/>
      <c r="BQ535" s="70"/>
      <c r="BR535" s="70"/>
      <c r="BS535" s="70"/>
      <c r="BT535" s="70"/>
      <c r="BU535" s="70"/>
      <c r="BV535" s="70"/>
      <c r="BW535" s="70"/>
      <c r="BX535" s="70"/>
      <c r="BY535" s="70"/>
      <c r="BZ535" s="70"/>
      <c r="CA535" s="70"/>
      <c r="CB535" s="70"/>
      <c r="CC535" s="70"/>
      <c r="CD535" s="70"/>
      <c r="CE535" s="70"/>
      <c r="CF535" s="70"/>
      <c r="CG535" s="70"/>
      <c r="CH535" s="70"/>
    </row>
    <row r="536" spans="3:86" x14ac:dyDescent="0.85">
      <c r="C536" s="53"/>
      <c r="D536" s="70"/>
      <c r="E536" s="70"/>
      <c r="F536" s="139"/>
      <c r="G536" s="139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  <c r="AI536" s="70"/>
      <c r="AJ536" s="70"/>
      <c r="AK536" s="70"/>
      <c r="AL536" s="70"/>
      <c r="AM536" s="70"/>
      <c r="AN536" s="70"/>
      <c r="AO536" s="70"/>
      <c r="AP536" s="70"/>
      <c r="AQ536" s="70"/>
      <c r="AR536" s="70"/>
      <c r="AS536" s="70"/>
      <c r="AT536" s="70"/>
      <c r="AU536" s="70"/>
      <c r="AV536" s="70"/>
      <c r="AW536" s="70"/>
      <c r="AX536" s="70"/>
      <c r="AY536" s="70"/>
      <c r="AZ536" s="70"/>
      <c r="BA536" s="70"/>
      <c r="BB536" s="70"/>
      <c r="BC536" s="70"/>
      <c r="BD536" s="70"/>
      <c r="BE536" s="70"/>
      <c r="BF536" s="70"/>
      <c r="BG536" s="70"/>
      <c r="BH536" s="70"/>
      <c r="BI536" s="70"/>
      <c r="BJ536" s="70"/>
      <c r="BK536" s="70"/>
      <c r="BL536" s="70"/>
      <c r="BM536" s="70"/>
      <c r="BN536" s="70"/>
      <c r="BO536" s="70"/>
      <c r="BP536" s="70"/>
      <c r="BQ536" s="70"/>
      <c r="BR536" s="70"/>
      <c r="BS536" s="70"/>
      <c r="BT536" s="70"/>
      <c r="BU536" s="70"/>
      <c r="BV536" s="70"/>
      <c r="BW536" s="70"/>
      <c r="BX536" s="70"/>
      <c r="BY536" s="70"/>
      <c r="BZ536" s="70"/>
      <c r="CA536" s="70"/>
      <c r="CB536" s="70"/>
      <c r="CC536" s="70"/>
      <c r="CD536" s="70"/>
      <c r="CE536" s="70"/>
      <c r="CF536" s="70"/>
      <c r="CG536" s="70"/>
      <c r="CH536" s="70"/>
    </row>
    <row r="537" spans="3:86" x14ac:dyDescent="0.85">
      <c r="C537" s="53"/>
      <c r="D537" s="70"/>
      <c r="E537" s="70"/>
      <c r="F537" s="139"/>
      <c r="G537" s="139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  <c r="AJ537" s="70"/>
      <c r="AK537" s="70"/>
      <c r="AL537" s="70"/>
      <c r="AM537" s="70"/>
      <c r="AN537" s="70"/>
      <c r="AO537" s="70"/>
      <c r="AP537" s="70"/>
      <c r="AQ537" s="70"/>
      <c r="AR537" s="70"/>
      <c r="AS537" s="70"/>
      <c r="AT537" s="70"/>
      <c r="AU537" s="70"/>
      <c r="AV537" s="70"/>
      <c r="AW537" s="70"/>
      <c r="AX537" s="70"/>
      <c r="AY537" s="70"/>
      <c r="AZ537" s="70"/>
      <c r="BA537" s="70"/>
      <c r="BB537" s="70"/>
      <c r="BC537" s="70"/>
      <c r="BD537" s="70"/>
      <c r="BE537" s="70"/>
      <c r="BF537" s="70"/>
      <c r="BG537" s="70"/>
      <c r="BH537" s="70"/>
      <c r="BI537" s="70"/>
      <c r="BJ537" s="70"/>
      <c r="BK537" s="70"/>
      <c r="BL537" s="70"/>
      <c r="BM537" s="70"/>
      <c r="BN537" s="70"/>
      <c r="BO537" s="70"/>
      <c r="BP537" s="70"/>
      <c r="BQ537" s="70"/>
      <c r="BR537" s="70"/>
      <c r="BS537" s="70"/>
      <c r="BT537" s="70"/>
      <c r="BU537" s="70"/>
      <c r="BV537" s="70"/>
      <c r="BW537" s="70"/>
      <c r="BX537" s="70"/>
      <c r="BY537" s="70"/>
      <c r="BZ537" s="70"/>
      <c r="CA537" s="70"/>
      <c r="CB537" s="70"/>
      <c r="CC537" s="70"/>
      <c r="CD537" s="70"/>
      <c r="CE537" s="70"/>
      <c r="CF537" s="70"/>
      <c r="CG537" s="70"/>
      <c r="CH537" s="70"/>
    </row>
    <row r="538" spans="3:86" x14ac:dyDescent="0.85">
      <c r="C538" s="53"/>
      <c r="D538" s="70"/>
      <c r="E538" s="70"/>
      <c r="F538" s="139"/>
      <c r="G538" s="139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  <c r="AJ538" s="70"/>
      <c r="AK538" s="70"/>
      <c r="AL538" s="70"/>
      <c r="AM538" s="70"/>
      <c r="AN538" s="70"/>
      <c r="AO538" s="70"/>
      <c r="AP538" s="70"/>
      <c r="AQ538" s="70"/>
      <c r="AR538" s="70"/>
      <c r="AS538" s="70"/>
      <c r="AT538" s="70"/>
      <c r="AU538" s="70"/>
      <c r="AV538" s="70"/>
      <c r="AW538" s="70"/>
      <c r="AX538" s="70"/>
      <c r="AY538" s="70"/>
      <c r="AZ538" s="70"/>
      <c r="BA538" s="70"/>
      <c r="BB538" s="70"/>
      <c r="BC538" s="70"/>
      <c r="BD538" s="70"/>
      <c r="BE538" s="70"/>
      <c r="BF538" s="70"/>
      <c r="BG538" s="70"/>
      <c r="BH538" s="70"/>
      <c r="BI538" s="70"/>
      <c r="BJ538" s="70"/>
      <c r="BK538" s="70"/>
      <c r="BL538" s="70"/>
      <c r="BM538" s="70"/>
      <c r="BN538" s="70"/>
      <c r="BO538" s="70"/>
      <c r="BP538" s="70"/>
      <c r="BQ538" s="70"/>
      <c r="BR538" s="70"/>
      <c r="BS538" s="70"/>
      <c r="BT538" s="70"/>
      <c r="BU538" s="70"/>
      <c r="BV538" s="70"/>
      <c r="BW538" s="70"/>
      <c r="BX538" s="70"/>
      <c r="BY538" s="70"/>
      <c r="BZ538" s="70"/>
      <c r="CA538" s="70"/>
      <c r="CB538" s="70"/>
      <c r="CC538" s="70"/>
      <c r="CD538" s="70"/>
      <c r="CE538" s="70"/>
      <c r="CF538" s="70"/>
      <c r="CG538" s="70"/>
      <c r="CH538" s="70"/>
    </row>
    <row r="539" spans="3:86" x14ac:dyDescent="0.85">
      <c r="C539" s="53"/>
      <c r="D539" s="70"/>
      <c r="E539" s="70"/>
      <c r="F539" s="139"/>
      <c r="G539" s="139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  <c r="AJ539" s="70"/>
      <c r="AK539" s="70"/>
      <c r="AL539" s="70"/>
      <c r="AM539" s="70"/>
      <c r="AN539" s="70"/>
      <c r="AO539" s="70"/>
      <c r="AP539" s="70"/>
      <c r="AQ539" s="70"/>
      <c r="AR539" s="70"/>
      <c r="AS539" s="70"/>
      <c r="AT539" s="70"/>
      <c r="AU539" s="70"/>
      <c r="AV539" s="70"/>
      <c r="AW539" s="70"/>
      <c r="AX539" s="70"/>
      <c r="AY539" s="70"/>
      <c r="AZ539" s="70"/>
      <c r="BA539" s="70"/>
      <c r="BB539" s="70"/>
      <c r="BC539" s="70"/>
      <c r="BD539" s="70"/>
      <c r="BE539" s="70"/>
      <c r="BF539" s="70"/>
      <c r="BG539" s="70"/>
      <c r="BH539" s="70"/>
      <c r="BI539" s="70"/>
      <c r="BJ539" s="70"/>
      <c r="BK539" s="70"/>
      <c r="BL539" s="70"/>
      <c r="BM539" s="70"/>
      <c r="BN539" s="70"/>
      <c r="BO539" s="70"/>
      <c r="BP539" s="70"/>
      <c r="BQ539" s="70"/>
      <c r="BR539" s="70"/>
      <c r="BS539" s="70"/>
      <c r="BT539" s="70"/>
      <c r="BU539" s="70"/>
      <c r="BV539" s="70"/>
      <c r="BW539" s="70"/>
      <c r="BX539" s="70"/>
      <c r="BY539" s="70"/>
      <c r="BZ539" s="70"/>
      <c r="CA539" s="70"/>
      <c r="CB539" s="70"/>
      <c r="CC539" s="70"/>
      <c r="CD539" s="70"/>
      <c r="CE539" s="70"/>
      <c r="CF539" s="70"/>
      <c r="CG539" s="70"/>
      <c r="CH539" s="70"/>
    </row>
    <row r="540" spans="3:86" x14ac:dyDescent="0.85">
      <c r="C540" s="53"/>
      <c r="D540" s="70"/>
      <c r="E540" s="70"/>
      <c r="F540" s="139"/>
      <c r="G540" s="139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  <c r="AJ540" s="70"/>
      <c r="AK540" s="70"/>
      <c r="AL540" s="70"/>
      <c r="AM540" s="70"/>
      <c r="AN540" s="70"/>
      <c r="AO540" s="70"/>
      <c r="AP540" s="70"/>
      <c r="AQ540" s="70"/>
      <c r="AR540" s="70"/>
      <c r="AS540" s="70"/>
      <c r="AT540" s="70"/>
      <c r="AU540" s="70"/>
      <c r="AV540" s="70"/>
      <c r="AW540" s="70"/>
      <c r="AX540" s="70"/>
      <c r="AY540" s="70"/>
      <c r="AZ540" s="70"/>
      <c r="BA540" s="70"/>
      <c r="BB540" s="70"/>
      <c r="BC540" s="70"/>
      <c r="BD540" s="70"/>
      <c r="BE540" s="70"/>
      <c r="BF540" s="70"/>
      <c r="BG540" s="70"/>
      <c r="BH540" s="70"/>
      <c r="BI540" s="70"/>
      <c r="BJ540" s="70"/>
      <c r="BK540" s="70"/>
      <c r="BL540" s="70"/>
      <c r="BM540" s="70"/>
      <c r="BN540" s="70"/>
      <c r="BO540" s="70"/>
      <c r="BP540" s="70"/>
      <c r="BQ540" s="70"/>
      <c r="BR540" s="70"/>
      <c r="BS540" s="70"/>
      <c r="BT540" s="70"/>
      <c r="BU540" s="70"/>
      <c r="BV540" s="70"/>
      <c r="BW540" s="70"/>
      <c r="BX540" s="70"/>
      <c r="BY540" s="70"/>
      <c r="BZ540" s="70"/>
      <c r="CA540" s="70"/>
      <c r="CB540" s="70"/>
      <c r="CC540" s="70"/>
      <c r="CD540" s="70"/>
      <c r="CE540" s="70"/>
      <c r="CF540" s="70"/>
      <c r="CG540" s="70"/>
      <c r="CH540" s="70"/>
    </row>
    <row r="541" spans="3:86" x14ac:dyDescent="0.85">
      <c r="C541" s="53"/>
      <c r="D541" s="70"/>
      <c r="E541" s="70"/>
      <c r="F541" s="139"/>
      <c r="G541" s="139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  <c r="AJ541" s="70"/>
      <c r="AK541" s="70"/>
      <c r="AL541" s="70"/>
      <c r="AM541" s="70"/>
      <c r="AN541" s="70"/>
      <c r="AO541" s="70"/>
      <c r="AP541" s="70"/>
      <c r="AQ541" s="70"/>
      <c r="AR541" s="70"/>
      <c r="AS541" s="70"/>
      <c r="AT541" s="70"/>
      <c r="AU541" s="70"/>
      <c r="AV541" s="70"/>
      <c r="AW541" s="70"/>
      <c r="AX541" s="70"/>
      <c r="AY541" s="70"/>
      <c r="AZ541" s="70"/>
      <c r="BA541" s="70"/>
      <c r="BB541" s="70"/>
      <c r="BC541" s="70"/>
      <c r="BD541" s="70"/>
      <c r="BE541" s="70"/>
      <c r="BF541" s="70"/>
      <c r="BG541" s="70"/>
      <c r="BH541" s="70"/>
      <c r="BI541" s="70"/>
      <c r="BJ541" s="70"/>
      <c r="BK541" s="70"/>
      <c r="BL541" s="70"/>
      <c r="BM541" s="70"/>
      <c r="BN541" s="70"/>
      <c r="BO541" s="70"/>
      <c r="BP541" s="70"/>
      <c r="BQ541" s="70"/>
      <c r="BR541" s="70"/>
      <c r="BS541" s="70"/>
      <c r="BT541" s="70"/>
      <c r="BU541" s="70"/>
      <c r="BV541" s="70"/>
      <c r="BW541" s="70"/>
      <c r="BX541" s="70"/>
      <c r="BY541" s="70"/>
      <c r="BZ541" s="70"/>
      <c r="CA541" s="70"/>
      <c r="CB541" s="70"/>
      <c r="CC541" s="70"/>
      <c r="CD541" s="70"/>
      <c r="CE541" s="70"/>
      <c r="CF541" s="70"/>
      <c r="CG541" s="70"/>
      <c r="CH541" s="70"/>
    </row>
    <row r="542" spans="3:86" x14ac:dyDescent="0.85">
      <c r="C542" s="53"/>
      <c r="D542" s="70"/>
      <c r="E542" s="70"/>
      <c r="F542" s="139"/>
      <c r="G542" s="139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  <c r="AJ542" s="70"/>
      <c r="AK542" s="70"/>
      <c r="AL542" s="70"/>
      <c r="AM542" s="70"/>
      <c r="AN542" s="70"/>
      <c r="AO542" s="70"/>
      <c r="AP542" s="70"/>
      <c r="AQ542" s="70"/>
      <c r="AR542" s="70"/>
      <c r="AS542" s="70"/>
      <c r="AT542" s="70"/>
      <c r="AU542" s="70"/>
      <c r="AV542" s="70"/>
      <c r="AW542" s="70"/>
      <c r="AX542" s="70"/>
      <c r="AY542" s="70"/>
      <c r="AZ542" s="70"/>
      <c r="BA542" s="70"/>
      <c r="BB542" s="70"/>
      <c r="BC542" s="70"/>
      <c r="BD542" s="70"/>
      <c r="BE542" s="70"/>
      <c r="BF542" s="70"/>
      <c r="BG542" s="70"/>
      <c r="BH542" s="70"/>
      <c r="BI542" s="70"/>
      <c r="BJ542" s="70"/>
      <c r="BK542" s="70"/>
      <c r="BL542" s="70"/>
      <c r="BM542" s="70"/>
      <c r="BN542" s="70"/>
      <c r="BO542" s="70"/>
      <c r="BP542" s="70"/>
      <c r="BQ542" s="70"/>
      <c r="BR542" s="70"/>
      <c r="BS542" s="70"/>
      <c r="BT542" s="70"/>
      <c r="BU542" s="70"/>
      <c r="BV542" s="70"/>
      <c r="BW542" s="70"/>
      <c r="BX542" s="70"/>
      <c r="BY542" s="70"/>
      <c r="BZ542" s="70"/>
      <c r="CA542" s="70"/>
      <c r="CB542" s="70"/>
      <c r="CC542" s="70"/>
      <c r="CD542" s="70"/>
      <c r="CE542" s="70"/>
      <c r="CF542" s="70"/>
      <c r="CG542" s="70"/>
      <c r="CH542" s="70"/>
    </row>
    <row r="543" spans="3:86" x14ac:dyDescent="0.85">
      <c r="C543" s="53"/>
      <c r="D543" s="70"/>
      <c r="E543" s="70"/>
      <c r="F543" s="139"/>
      <c r="G543" s="139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  <c r="AJ543" s="70"/>
      <c r="AK543" s="70"/>
      <c r="AL543" s="70"/>
      <c r="AM543" s="70"/>
      <c r="AN543" s="70"/>
      <c r="AO543" s="70"/>
      <c r="AP543" s="70"/>
      <c r="AQ543" s="70"/>
      <c r="AR543" s="70"/>
      <c r="AS543" s="70"/>
      <c r="AT543" s="70"/>
      <c r="AU543" s="70"/>
      <c r="AV543" s="70"/>
      <c r="AW543" s="70"/>
      <c r="AX543" s="70"/>
      <c r="AY543" s="70"/>
      <c r="AZ543" s="70"/>
      <c r="BA543" s="70"/>
      <c r="BB543" s="70"/>
      <c r="BC543" s="70"/>
      <c r="BD543" s="70"/>
      <c r="BE543" s="70"/>
      <c r="BF543" s="70"/>
      <c r="BG543" s="70"/>
      <c r="BH543" s="70"/>
      <c r="BI543" s="70"/>
      <c r="BJ543" s="70"/>
      <c r="BK543" s="70"/>
      <c r="BL543" s="70"/>
      <c r="BM543" s="70"/>
      <c r="BN543" s="70"/>
      <c r="BO543" s="70"/>
      <c r="BP543" s="70"/>
      <c r="BQ543" s="70"/>
      <c r="BR543" s="70"/>
      <c r="BS543" s="70"/>
      <c r="BT543" s="70"/>
      <c r="BU543" s="70"/>
      <c r="BV543" s="70"/>
      <c r="BW543" s="70"/>
      <c r="BX543" s="70"/>
      <c r="BY543" s="70"/>
      <c r="BZ543" s="70"/>
      <c r="CA543" s="70"/>
      <c r="CB543" s="70"/>
      <c r="CC543" s="70"/>
      <c r="CD543" s="70"/>
      <c r="CE543" s="70"/>
      <c r="CF543" s="70"/>
      <c r="CG543" s="70"/>
      <c r="CH543" s="70"/>
    </row>
    <row r="544" spans="3:86" x14ac:dyDescent="0.85">
      <c r="C544" s="53"/>
      <c r="D544" s="70"/>
      <c r="E544" s="70"/>
      <c r="F544" s="139"/>
      <c r="G544" s="139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  <c r="AJ544" s="70"/>
      <c r="AK544" s="70"/>
      <c r="AL544" s="70"/>
      <c r="AM544" s="70"/>
      <c r="AN544" s="70"/>
      <c r="AO544" s="70"/>
      <c r="AP544" s="70"/>
      <c r="AQ544" s="70"/>
      <c r="AR544" s="70"/>
      <c r="AS544" s="70"/>
      <c r="AT544" s="70"/>
      <c r="AU544" s="70"/>
      <c r="AV544" s="70"/>
      <c r="AW544" s="70"/>
      <c r="AX544" s="70"/>
      <c r="AY544" s="70"/>
      <c r="AZ544" s="70"/>
      <c r="BA544" s="70"/>
      <c r="BB544" s="70"/>
      <c r="BC544" s="70"/>
      <c r="BD544" s="70"/>
      <c r="BE544" s="70"/>
      <c r="BF544" s="70"/>
      <c r="BG544" s="70"/>
      <c r="BH544" s="70"/>
      <c r="BI544" s="70"/>
      <c r="BJ544" s="70"/>
      <c r="BK544" s="70"/>
      <c r="BL544" s="70"/>
      <c r="BM544" s="70"/>
      <c r="BN544" s="70"/>
      <c r="BO544" s="70"/>
      <c r="BP544" s="70"/>
      <c r="BQ544" s="70"/>
      <c r="BR544" s="70"/>
      <c r="BS544" s="70"/>
      <c r="BT544" s="70"/>
      <c r="BU544" s="70"/>
      <c r="BV544" s="70"/>
      <c r="BW544" s="70"/>
      <c r="BX544" s="70"/>
      <c r="BY544" s="70"/>
      <c r="BZ544" s="70"/>
      <c r="CA544" s="70"/>
      <c r="CB544" s="70"/>
      <c r="CC544" s="70"/>
      <c r="CD544" s="70"/>
      <c r="CE544" s="70"/>
      <c r="CF544" s="70"/>
      <c r="CG544" s="70"/>
      <c r="CH544" s="70"/>
    </row>
    <row r="545" spans="3:86" x14ac:dyDescent="0.85">
      <c r="C545" s="53"/>
      <c r="D545" s="70"/>
      <c r="E545" s="70"/>
      <c r="F545" s="139"/>
      <c r="G545" s="139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  <c r="AJ545" s="70"/>
      <c r="AK545" s="70"/>
      <c r="AL545" s="70"/>
      <c r="AM545" s="70"/>
      <c r="AN545" s="70"/>
      <c r="AO545" s="70"/>
      <c r="AP545" s="70"/>
      <c r="AQ545" s="70"/>
      <c r="AR545" s="70"/>
      <c r="AS545" s="70"/>
      <c r="AT545" s="70"/>
      <c r="AU545" s="70"/>
      <c r="AV545" s="70"/>
      <c r="AW545" s="70"/>
      <c r="AX545" s="70"/>
      <c r="AY545" s="70"/>
      <c r="AZ545" s="70"/>
      <c r="BA545" s="70"/>
      <c r="BB545" s="70"/>
      <c r="BC545" s="70"/>
      <c r="BD545" s="70"/>
      <c r="BE545" s="70"/>
      <c r="BF545" s="70"/>
      <c r="BG545" s="70"/>
      <c r="BH545" s="70"/>
      <c r="BI545" s="70"/>
      <c r="BJ545" s="70"/>
      <c r="BK545" s="70"/>
      <c r="BL545" s="70"/>
      <c r="BM545" s="70"/>
      <c r="BN545" s="70"/>
      <c r="BO545" s="70"/>
      <c r="BP545" s="70"/>
      <c r="BQ545" s="70"/>
      <c r="BR545" s="70"/>
      <c r="BS545" s="70"/>
      <c r="BT545" s="70"/>
      <c r="BU545" s="70"/>
      <c r="BV545" s="70"/>
      <c r="BW545" s="70"/>
      <c r="BX545" s="70"/>
      <c r="BY545" s="70"/>
      <c r="BZ545" s="70"/>
      <c r="CA545" s="70"/>
      <c r="CB545" s="70"/>
      <c r="CC545" s="70"/>
      <c r="CD545" s="70"/>
      <c r="CE545" s="70"/>
      <c r="CF545" s="70"/>
      <c r="CG545" s="70"/>
      <c r="CH545" s="70"/>
    </row>
    <row r="546" spans="3:86" x14ac:dyDescent="0.85">
      <c r="C546" s="53"/>
      <c r="D546" s="70"/>
      <c r="E546" s="70"/>
      <c r="F546" s="139"/>
      <c r="G546" s="139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  <c r="AI546" s="70"/>
      <c r="AJ546" s="70"/>
      <c r="AK546" s="70"/>
      <c r="AL546" s="70"/>
      <c r="AM546" s="70"/>
      <c r="AN546" s="70"/>
      <c r="AO546" s="70"/>
      <c r="AP546" s="70"/>
      <c r="AQ546" s="70"/>
      <c r="AR546" s="70"/>
      <c r="AS546" s="70"/>
      <c r="AT546" s="70"/>
      <c r="AU546" s="70"/>
      <c r="AV546" s="70"/>
      <c r="AW546" s="70"/>
      <c r="AX546" s="70"/>
      <c r="AY546" s="70"/>
      <c r="AZ546" s="70"/>
      <c r="BA546" s="70"/>
      <c r="BB546" s="70"/>
      <c r="BC546" s="70"/>
      <c r="BD546" s="70"/>
      <c r="BE546" s="70"/>
      <c r="BF546" s="70"/>
      <c r="BG546" s="70"/>
      <c r="BH546" s="70"/>
      <c r="BI546" s="70"/>
      <c r="BJ546" s="70"/>
      <c r="BK546" s="70"/>
      <c r="BL546" s="70"/>
      <c r="BM546" s="70"/>
      <c r="BN546" s="70"/>
      <c r="BO546" s="70"/>
      <c r="BP546" s="70"/>
      <c r="BQ546" s="70"/>
      <c r="BR546" s="70"/>
      <c r="BS546" s="70"/>
      <c r="BT546" s="70"/>
      <c r="BU546" s="70"/>
      <c r="BV546" s="70"/>
      <c r="BW546" s="70"/>
      <c r="BX546" s="70"/>
      <c r="BY546" s="70"/>
      <c r="BZ546" s="70"/>
      <c r="CA546" s="70"/>
      <c r="CB546" s="70"/>
      <c r="CC546" s="70"/>
      <c r="CD546" s="70"/>
      <c r="CE546" s="70"/>
      <c r="CF546" s="70"/>
      <c r="CG546" s="70"/>
      <c r="CH546" s="70"/>
    </row>
    <row r="547" spans="3:86" x14ac:dyDescent="0.85">
      <c r="C547" s="53"/>
      <c r="D547" s="70"/>
      <c r="E547" s="70"/>
      <c r="F547" s="139"/>
      <c r="G547" s="139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  <c r="AJ547" s="70"/>
      <c r="AK547" s="70"/>
      <c r="AL547" s="70"/>
      <c r="AM547" s="70"/>
      <c r="AN547" s="70"/>
      <c r="AO547" s="70"/>
      <c r="AP547" s="70"/>
      <c r="AQ547" s="70"/>
      <c r="AR547" s="70"/>
      <c r="AS547" s="70"/>
      <c r="AT547" s="70"/>
      <c r="AU547" s="70"/>
      <c r="AV547" s="70"/>
      <c r="AW547" s="70"/>
      <c r="AX547" s="70"/>
      <c r="AY547" s="70"/>
      <c r="AZ547" s="70"/>
      <c r="BA547" s="70"/>
      <c r="BB547" s="70"/>
      <c r="BC547" s="70"/>
      <c r="BD547" s="70"/>
      <c r="BE547" s="70"/>
      <c r="BF547" s="70"/>
      <c r="BG547" s="70"/>
      <c r="BH547" s="70"/>
      <c r="BI547" s="70"/>
      <c r="BJ547" s="70"/>
      <c r="BK547" s="70"/>
      <c r="BL547" s="70"/>
      <c r="BM547" s="70"/>
      <c r="BN547" s="70"/>
      <c r="BO547" s="70"/>
      <c r="BP547" s="70"/>
      <c r="BQ547" s="70"/>
      <c r="BR547" s="70"/>
      <c r="BS547" s="70"/>
      <c r="BT547" s="70"/>
      <c r="BU547" s="70"/>
      <c r="BV547" s="70"/>
      <c r="BW547" s="70"/>
      <c r="BX547" s="70"/>
      <c r="BY547" s="70"/>
      <c r="BZ547" s="70"/>
      <c r="CA547" s="70"/>
      <c r="CB547" s="70"/>
      <c r="CC547" s="70"/>
      <c r="CD547" s="70"/>
      <c r="CE547" s="70"/>
      <c r="CF547" s="70"/>
      <c r="CG547" s="70"/>
      <c r="CH547" s="70"/>
    </row>
    <row r="548" spans="3:86" x14ac:dyDescent="0.85">
      <c r="C548" s="53"/>
      <c r="D548" s="70"/>
      <c r="E548" s="70"/>
      <c r="F548" s="139"/>
      <c r="G548" s="139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  <c r="AI548" s="70"/>
      <c r="AJ548" s="70"/>
      <c r="AK548" s="70"/>
      <c r="AL548" s="70"/>
      <c r="AM548" s="70"/>
      <c r="AN548" s="70"/>
      <c r="AO548" s="70"/>
      <c r="AP548" s="70"/>
      <c r="AQ548" s="70"/>
      <c r="AR548" s="70"/>
      <c r="AS548" s="70"/>
      <c r="AT548" s="70"/>
      <c r="AU548" s="70"/>
      <c r="AV548" s="70"/>
      <c r="AW548" s="70"/>
      <c r="AX548" s="70"/>
      <c r="AY548" s="70"/>
      <c r="AZ548" s="70"/>
      <c r="BA548" s="70"/>
      <c r="BB548" s="70"/>
      <c r="BC548" s="70"/>
      <c r="BD548" s="70"/>
      <c r="BE548" s="70"/>
      <c r="BF548" s="70"/>
      <c r="BG548" s="70"/>
      <c r="BH548" s="70"/>
      <c r="BI548" s="70"/>
      <c r="BJ548" s="70"/>
      <c r="BK548" s="70"/>
      <c r="BL548" s="70"/>
      <c r="BM548" s="70"/>
      <c r="BN548" s="70"/>
      <c r="BO548" s="70"/>
      <c r="BP548" s="70"/>
      <c r="BQ548" s="70"/>
      <c r="BR548" s="70"/>
      <c r="BS548" s="70"/>
      <c r="BT548" s="70"/>
      <c r="BU548" s="70"/>
      <c r="BV548" s="70"/>
      <c r="BW548" s="70"/>
      <c r="BX548" s="70"/>
      <c r="BY548" s="70"/>
      <c r="BZ548" s="70"/>
      <c r="CA548" s="70"/>
      <c r="CB548" s="70"/>
      <c r="CC548" s="70"/>
      <c r="CD548" s="70"/>
      <c r="CE548" s="70"/>
      <c r="CF548" s="70"/>
      <c r="CG548" s="70"/>
      <c r="CH548" s="70"/>
    </row>
    <row r="549" spans="3:86" x14ac:dyDescent="0.85">
      <c r="C549" s="53"/>
      <c r="D549" s="70"/>
      <c r="E549" s="70"/>
      <c r="F549" s="139"/>
      <c r="G549" s="139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  <c r="AI549" s="70"/>
      <c r="AJ549" s="70"/>
      <c r="AK549" s="70"/>
      <c r="AL549" s="70"/>
      <c r="AM549" s="70"/>
      <c r="AN549" s="70"/>
      <c r="AO549" s="70"/>
      <c r="AP549" s="70"/>
      <c r="AQ549" s="70"/>
      <c r="AR549" s="70"/>
      <c r="AS549" s="70"/>
      <c r="AT549" s="70"/>
      <c r="AU549" s="70"/>
      <c r="AV549" s="70"/>
      <c r="AW549" s="70"/>
      <c r="AX549" s="70"/>
      <c r="AY549" s="70"/>
      <c r="AZ549" s="70"/>
      <c r="BA549" s="70"/>
      <c r="BB549" s="70"/>
      <c r="BC549" s="70"/>
      <c r="BD549" s="70"/>
      <c r="BE549" s="70"/>
      <c r="BF549" s="70"/>
      <c r="BG549" s="70"/>
      <c r="BH549" s="70"/>
      <c r="BI549" s="70"/>
      <c r="BJ549" s="70"/>
      <c r="BK549" s="70"/>
      <c r="BL549" s="70"/>
      <c r="BM549" s="70"/>
      <c r="BN549" s="70"/>
      <c r="BO549" s="70"/>
      <c r="BP549" s="70"/>
      <c r="BQ549" s="70"/>
      <c r="BR549" s="70"/>
      <c r="BS549" s="70"/>
      <c r="BT549" s="70"/>
      <c r="BU549" s="70"/>
      <c r="BV549" s="70"/>
      <c r="BW549" s="70"/>
      <c r="BX549" s="70"/>
      <c r="BY549" s="70"/>
      <c r="BZ549" s="70"/>
      <c r="CA549" s="70"/>
      <c r="CB549" s="70"/>
      <c r="CC549" s="70"/>
      <c r="CD549" s="70"/>
      <c r="CE549" s="70"/>
      <c r="CF549" s="70"/>
      <c r="CG549" s="70"/>
      <c r="CH549" s="70"/>
    </row>
    <row r="550" spans="3:86" x14ac:dyDescent="0.85">
      <c r="C550" s="53"/>
      <c r="D550" s="70"/>
      <c r="E550" s="70"/>
      <c r="F550" s="139"/>
      <c r="G550" s="139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  <c r="AJ550" s="70"/>
      <c r="AK550" s="70"/>
      <c r="AL550" s="70"/>
      <c r="AM550" s="70"/>
      <c r="AN550" s="70"/>
      <c r="AO550" s="70"/>
      <c r="AP550" s="70"/>
      <c r="AQ550" s="70"/>
      <c r="AR550" s="70"/>
      <c r="AS550" s="70"/>
      <c r="AT550" s="70"/>
      <c r="AU550" s="70"/>
      <c r="AV550" s="70"/>
      <c r="AW550" s="70"/>
      <c r="AX550" s="70"/>
      <c r="AY550" s="70"/>
      <c r="AZ550" s="70"/>
      <c r="BA550" s="70"/>
      <c r="BB550" s="70"/>
      <c r="BC550" s="70"/>
      <c r="BD550" s="70"/>
      <c r="BE550" s="70"/>
      <c r="BF550" s="70"/>
      <c r="BG550" s="70"/>
      <c r="BH550" s="70"/>
      <c r="BI550" s="70"/>
      <c r="BJ550" s="70"/>
      <c r="BK550" s="70"/>
      <c r="BL550" s="70"/>
      <c r="BM550" s="70"/>
      <c r="BN550" s="70"/>
      <c r="BO550" s="70"/>
      <c r="BP550" s="70"/>
      <c r="BQ550" s="70"/>
      <c r="BR550" s="70"/>
      <c r="BS550" s="70"/>
      <c r="BT550" s="70"/>
      <c r="BU550" s="70"/>
      <c r="BV550" s="70"/>
      <c r="BW550" s="70"/>
      <c r="BX550" s="70"/>
      <c r="BY550" s="70"/>
      <c r="BZ550" s="70"/>
      <c r="CA550" s="70"/>
      <c r="CB550" s="70"/>
      <c r="CC550" s="70"/>
      <c r="CD550" s="70"/>
      <c r="CE550" s="70"/>
      <c r="CF550" s="70"/>
      <c r="CG550" s="70"/>
      <c r="CH550" s="70"/>
    </row>
    <row r="551" spans="3:86" x14ac:dyDescent="0.85">
      <c r="C551" s="53"/>
      <c r="D551" s="70"/>
      <c r="E551" s="70"/>
      <c r="F551" s="139"/>
      <c r="G551" s="139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  <c r="AI551" s="70"/>
      <c r="AJ551" s="70"/>
      <c r="AK551" s="70"/>
      <c r="AL551" s="70"/>
      <c r="AM551" s="70"/>
      <c r="AN551" s="70"/>
      <c r="AO551" s="70"/>
      <c r="AP551" s="70"/>
      <c r="AQ551" s="70"/>
      <c r="AR551" s="70"/>
      <c r="AS551" s="70"/>
      <c r="AT551" s="70"/>
      <c r="AU551" s="70"/>
      <c r="AV551" s="70"/>
      <c r="AW551" s="70"/>
      <c r="AX551" s="70"/>
      <c r="AY551" s="70"/>
      <c r="AZ551" s="70"/>
      <c r="BA551" s="70"/>
      <c r="BB551" s="70"/>
      <c r="BC551" s="70"/>
      <c r="BD551" s="70"/>
      <c r="BE551" s="70"/>
      <c r="BF551" s="70"/>
      <c r="BG551" s="70"/>
      <c r="BH551" s="70"/>
      <c r="BI551" s="70"/>
      <c r="BJ551" s="70"/>
      <c r="BK551" s="70"/>
      <c r="BL551" s="70"/>
      <c r="BM551" s="70"/>
      <c r="BN551" s="70"/>
      <c r="BO551" s="70"/>
      <c r="BP551" s="70"/>
      <c r="BQ551" s="70"/>
      <c r="BR551" s="70"/>
      <c r="BS551" s="70"/>
      <c r="BT551" s="70"/>
      <c r="BU551" s="70"/>
      <c r="BV551" s="70"/>
      <c r="BW551" s="70"/>
      <c r="BX551" s="70"/>
      <c r="BY551" s="70"/>
      <c r="BZ551" s="70"/>
      <c r="CA551" s="70"/>
      <c r="CB551" s="70"/>
      <c r="CC551" s="70"/>
      <c r="CD551" s="70"/>
      <c r="CE551" s="70"/>
      <c r="CF551" s="70"/>
      <c r="CG551" s="70"/>
      <c r="CH551" s="70"/>
    </row>
    <row r="552" spans="3:86" x14ac:dyDescent="0.85">
      <c r="C552" s="53"/>
      <c r="D552" s="70"/>
      <c r="E552" s="70"/>
      <c r="F552" s="139"/>
      <c r="G552" s="139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  <c r="AI552" s="70"/>
      <c r="AJ552" s="70"/>
      <c r="AK552" s="70"/>
      <c r="AL552" s="70"/>
      <c r="AM552" s="70"/>
      <c r="AN552" s="70"/>
      <c r="AO552" s="70"/>
      <c r="AP552" s="70"/>
      <c r="AQ552" s="70"/>
      <c r="AR552" s="70"/>
      <c r="AS552" s="70"/>
      <c r="AT552" s="70"/>
      <c r="AU552" s="70"/>
      <c r="AV552" s="70"/>
      <c r="AW552" s="70"/>
      <c r="AX552" s="70"/>
      <c r="AY552" s="70"/>
      <c r="AZ552" s="70"/>
      <c r="BA552" s="70"/>
      <c r="BB552" s="70"/>
      <c r="BC552" s="70"/>
      <c r="BD552" s="70"/>
      <c r="BE552" s="70"/>
      <c r="BF552" s="70"/>
      <c r="BG552" s="70"/>
      <c r="BH552" s="70"/>
      <c r="BI552" s="70"/>
      <c r="BJ552" s="70"/>
      <c r="BK552" s="70"/>
      <c r="BL552" s="70"/>
      <c r="BM552" s="70"/>
      <c r="BN552" s="70"/>
      <c r="BO552" s="70"/>
      <c r="BP552" s="70"/>
      <c r="BQ552" s="70"/>
      <c r="BR552" s="70"/>
      <c r="BS552" s="70"/>
      <c r="BT552" s="70"/>
      <c r="BU552" s="70"/>
      <c r="BV552" s="70"/>
      <c r="BW552" s="70"/>
      <c r="BX552" s="70"/>
      <c r="BY552" s="70"/>
      <c r="BZ552" s="70"/>
      <c r="CA552" s="70"/>
      <c r="CB552" s="70"/>
      <c r="CC552" s="70"/>
      <c r="CD552" s="70"/>
      <c r="CE552" s="70"/>
      <c r="CF552" s="70"/>
      <c r="CG552" s="70"/>
      <c r="CH552" s="70"/>
    </row>
    <row r="553" spans="3:86" x14ac:dyDescent="0.85">
      <c r="C553" s="53"/>
      <c r="D553" s="70"/>
      <c r="E553" s="70"/>
      <c r="F553" s="139"/>
      <c r="G553" s="139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  <c r="AI553" s="70"/>
      <c r="AJ553" s="70"/>
      <c r="AK553" s="70"/>
      <c r="AL553" s="70"/>
      <c r="AM553" s="70"/>
      <c r="AN553" s="70"/>
      <c r="AO553" s="70"/>
      <c r="AP553" s="70"/>
      <c r="AQ553" s="70"/>
      <c r="AR553" s="70"/>
      <c r="AS553" s="70"/>
      <c r="AT553" s="70"/>
      <c r="AU553" s="70"/>
      <c r="AV553" s="70"/>
      <c r="AW553" s="70"/>
      <c r="AX553" s="70"/>
      <c r="AY553" s="70"/>
      <c r="AZ553" s="70"/>
      <c r="BA553" s="70"/>
      <c r="BB553" s="70"/>
      <c r="BC553" s="70"/>
      <c r="BD553" s="70"/>
      <c r="BE553" s="70"/>
      <c r="BF553" s="70"/>
      <c r="BG553" s="70"/>
      <c r="BH553" s="70"/>
      <c r="BI553" s="70"/>
      <c r="BJ553" s="70"/>
      <c r="BK553" s="70"/>
      <c r="BL553" s="70"/>
      <c r="BM553" s="70"/>
      <c r="BN553" s="70"/>
      <c r="BO553" s="70"/>
      <c r="BP553" s="70"/>
      <c r="BQ553" s="70"/>
      <c r="BR553" s="70"/>
      <c r="BS553" s="70"/>
      <c r="BT553" s="70"/>
      <c r="BU553" s="70"/>
      <c r="BV553" s="70"/>
      <c r="BW553" s="70"/>
      <c r="BX553" s="70"/>
      <c r="BY553" s="70"/>
      <c r="BZ553" s="70"/>
      <c r="CA553" s="70"/>
      <c r="CB553" s="70"/>
      <c r="CC553" s="70"/>
      <c r="CD553" s="70"/>
      <c r="CE553" s="70"/>
      <c r="CF553" s="70"/>
      <c r="CG553" s="70"/>
      <c r="CH553" s="70"/>
    </row>
    <row r="554" spans="3:86" x14ac:dyDescent="0.85">
      <c r="C554" s="53"/>
      <c r="D554" s="70"/>
      <c r="E554" s="70"/>
      <c r="F554" s="139"/>
      <c r="G554" s="139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  <c r="AI554" s="70"/>
      <c r="AJ554" s="70"/>
      <c r="AK554" s="70"/>
      <c r="AL554" s="70"/>
      <c r="AM554" s="70"/>
      <c r="AN554" s="70"/>
      <c r="AO554" s="70"/>
      <c r="AP554" s="70"/>
      <c r="AQ554" s="70"/>
      <c r="AR554" s="70"/>
      <c r="AS554" s="70"/>
      <c r="AT554" s="70"/>
      <c r="AU554" s="70"/>
      <c r="AV554" s="70"/>
      <c r="AW554" s="70"/>
      <c r="AX554" s="70"/>
      <c r="AY554" s="70"/>
      <c r="AZ554" s="70"/>
      <c r="BA554" s="70"/>
      <c r="BB554" s="70"/>
      <c r="BC554" s="70"/>
      <c r="BD554" s="70"/>
      <c r="BE554" s="70"/>
      <c r="BF554" s="70"/>
      <c r="BG554" s="70"/>
      <c r="BH554" s="70"/>
      <c r="BI554" s="70"/>
      <c r="BJ554" s="70"/>
      <c r="BK554" s="70"/>
      <c r="BL554" s="70"/>
      <c r="BM554" s="70"/>
      <c r="BN554" s="70"/>
      <c r="BO554" s="70"/>
      <c r="BP554" s="70"/>
      <c r="BQ554" s="70"/>
      <c r="BR554" s="70"/>
      <c r="BS554" s="70"/>
      <c r="BT554" s="70"/>
      <c r="BU554" s="70"/>
      <c r="BV554" s="70"/>
      <c r="BW554" s="70"/>
      <c r="BX554" s="70"/>
      <c r="BY554" s="70"/>
      <c r="BZ554" s="70"/>
      <c r="CA554" s="70"/>
      <c r="CB554" s="70"/>
      <c r="CC554" s="70"/>
      <c r="CD554" s="70"/>
      <c r="CE554" s="70"/>
      <c r="CF554" s="70"/>
      <c r="CG554" s="70"/>
      <c r="CH554" s="70"/>
    </row>
    <row r="555" spans="3:86" x14ac:dyDescent="0.85">
      <c r="C555" s="53"/>
      <c r="D555" s="70"/>
      <c r="E555" s="70"/>
      <c r="F555" s="139"/>
      <c r="G555" s="139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  <c r="AI555" s="70"/>
      <c r="AJ555" s="70"/>
      <c r="AK555" s="70"/>
      <c r="AL555" s="70"/>
      <c r="AM555" s="70"/>
      <c r="AN555" s="70"/>
      <c r="AO555" s="70"/>
      <c r="AP555" s="70"/>
      <c r="AQ555" s="70"/>
      <c r="AR555" s="70"/>
      <c r="AS555" s="70"/>
      <c r="AT555" s="70"/>
      <c r="AU555" s="70"/>
      <c r="AV555" s="70"/>
      <c r="AW555" s="70"/>
      <c r="AX555" s="70"/>
      <c r="AY555" s="70"/>
      <c r="AZ555" s="70"/>
      <c r="BA555" s="70"/>
      <c r="BB555" s="70"/>
      <c r="BC555" s="70"/>
      <c r="BD555" s="70"/>
      <c r="BE555" s="70"/>
      <c r="BF555" s="70"/>
      <c r="BG555" s="70"/>
      <c r="BH555" s="70"/>
      <c r="BI555" s="70"/>
      <c r="BJ555" s="70"/>
      <c r="BK555" s="70"/>
      <c r="BL555" s="70"/>
      <c r="BM555" s="70"/>
      <c r="BN555" s="70"/>
      <c r="BO555" s="70"/>
      <c r="BP555" s="70"/>
      <c r="BQ555" s="70"/>
      <c r="BR555" s="70"/>
      <c r="BS555" s="70"/>
      <c r="BT555" s="70"/>
      <c r="BU555" s="70"/>
      <c r="BV555" s="70"/>
      <c r="BW555" s="70"/>
      <c r="BX555" s="70"/>
      <c r="BY555" s="70"/>
      <c r="BZ555" s="70"/>
      <c r="CA555" s="70"/>
      <c r="CB555" s="70"/>
      <c r="CC555" s="70"/>
      <c r="CD555" s="70"/>
      <c r="CE555" s="70"/>
      <c r="CF555" s="70"/>
      <c r="CG555" s="70"/>
      <c r="CH555" s="70"/>
    </row>
    <row r="556" spans="3:86" x14ac:dyDescent="0.85">
      <c r="C556" s="53"/>
      <c r="D556" s="70"/>
      <c r="E556" s="70"/>
      <c r="F556" s="139"/>
      <c r="G556" s="139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  <c r="AI556" s="70"/>
      <c r="AJ556" s="70"/>
      <c r="AK556" s="70"/>
      <c r="AL556" s="70"/>
      <c r="AM556" s="70"/>
      <c r="AN556" s="70"/>
      <c r="AO556" s="70"/>
      <c r="AP556" s="70"/>
      <c r="AQ556" s="70"/>
      <c r="AR556" s="70"/>
      <c r="AS556" s="70"/>
      <c r="AT556" s="70"/>
      <c r="AU556" s="70"/>
      <c r="AV556" s="70"/>
      <c r="AW556" s="70"/>
      <c r="AX556" s="70"/>
      <c r="AY556" s="70"/>
      <c r="AZ556" s="70"/>
      <c r="BA556" s="70"/>
      <c r="BB556" s="70"/>
      <c r="BC556" s="70"/>
      <c r="BD556" s="70"/>
      <c r="BE556" s="70"/>
      <c r="BF556" s="70"/>
      <c r="BG556" s="70"/>
      <c r="BH556" s="70"/>
      <c r="BI556" s="70"/>
      <c r="BJ556" s="70"/>
      <c r="BK556" s="70"/>
      <c r="BL556" s="70"/>
      <c r="BM556" s="70"/>
      <c r="BN556" s="70"/>
      <c r="BO556" s="70"/>
      <c r="BP556" s="70"/>
      <c r="BQ556" s="70"/>
      <c r="BR556" s="70"/>
      <c r="BS556" s="70"/>
      <c r="BT556" s="70"/>
      <c r="BU556" s="70"/>
      <c r="BV556" s="70"/>
      <c r="BW556" s="70"/>
      <c r="BX556" s="70"/>
      <c r="BY556" s="70"/>
      <c r="BZ556" s="70"/>
      <c r="CA556" s="70"/>
      <c r="CB556" s="70"/>
      <c r="CC556" s="70"/>
      <c r="CD556" s="70"/>
      <c r="CE556" s="70"/>
      <c r="CF556" s="70"/>
      <c r="CG556" s="70"/>
      <c r="CH556" s="70"/>
    </row>
    <row r="557" spans="3:86" x14ac:dyDescent="0.85">
      <c r="C557" s="53"/>
      <c r="D557" s="70"/>
      <c r="E557" s="70"/>
      <c r="F557" s="139"/>
      <c r="G557" s="139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  <c r="AI557" s="70"/>
      <c r="AJ557" s="70"/>
      <c r="AK557" s="70"/>
      <c r="AL557" s="70"/>
      <c r="AM557" s="70"/>
      <c r="AN557" s="70"/>
      <c r="AO557" s="70"/>
      <c r="AP557" s="70"/>
      <c r="AQ557" s="70"/>
      <c r="AR557" s="70"/>
      <c r="AS557" s="70"/>
      <c r="AT557" s="70"/>
      <c r="AU557" s="70"/>
      <c r="AV557" s="70"/>
      <c r="AW557" s="70"/>
      <c r="AX557" s="70"/>
      <c r="AY557" s="70"/>
      <c r="AZ557" s="70"/>
      <c r="BA557" s="70"/>
      <c r="BB557" s="70"/>
      <c r="BC557" s="70"/>
      <c r="BD557" s="70"/>
      <c r="BE557" s="70"/>
      <c r="BF557" s="70"/>
      <c r="BG557" s="70"/>
      <c r="BH557" s="70"/>
      <c r="BI557" s="70"/>
      <c r="BJ557" s="70"/>
      <c r="BK557" s="70"/>
      <c r="BL557" s="70"/>
      <c r="BM557" s="70"/>
      <c r="BN557" s="70"/>
      <c r="BO557" s="70"/>
      <c r="BP557" s="70"/>
      <c r="BQ557" s="70"/>
      <c r="BR557" s="70"/>
      <c r="BS557" s="70"/>
      <c r="BT557" s="70"/>
      <c r="BU557" s="70"/>
      <c r="BV557" s="70"/>
      <c r="BW557" s="70"/>
      <c r="BX557" s="70"/>
      <c r="BY557" s="70"/>
      <c r="BZ557" s="70"/>
      <c r="CA557" s="70"/>
      <c r="CB557" s="70"/>
      <c r="CC557" s="70"/>
      <c r="CD557" s="70"/>
      <c r="CE557" s="70"/>
      <c r="CF557" s="70"/>
      <c r="CG557" s="70"/>
      <c r="CH557" s="70"/>
    </row>
    <row r="558" spans="3:86" x14ac:dyDescent="0.85">
      <c r="C558" s="53"/>
      <c r="D558" s="70"/>
      <c r="E558" s="70"/>
      <c r="F558" s="139"/>
      <c r="G558" s="139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  <c r="AI558" s="70"/>
      <c r="AJ558" s="70"/>
      <c r="AK558" s="70"/>
      <c r="AL558" s="70"/>
      <c r="AM558" s="70"/>
      <c r="AN558" s="70"/>
      <c r="AO558" s="70"/>
      <c r="AP558" s="70"/>
      <c r="AQ558" s="70"/>
      <c r="AR558" s="70"/>
      <c r="AS558" s="70"/>
      <c r="AT558" s="70"/>
      <c r="AU558" s="70"/>
      <c r="AV558" s="70"/>
      <c r="AW558" s="70"/>
      <c r="AX558" s="70"/>
      <c r="AY558" s="70"/>
      <c r="AZ558" s="70"/>
      <c r="BA558" s="70"/>
      <c r="BB558" s="70"/>
      <c r="BC558" s="70"/>
      <c r="BD558" s="70"/>
      <c r="BE558" s="70"/>
      <c r="BF558" s="70"/>
      <c r="BG558" s="70"/>
      <c r="BH558" s="70"/>
      <c r="BI558" s="70"/>
      <c r="BJ558" s="70"/>
      <c r="BK558" s="70"/>
      <c r="BL558" s="70"/>
      <c r="BM558" s="70"/>
      <c r="BN558" s="70"/>
      <c r="BO558" s="70"/>
      <c r="BP558" s="70"/>
      <c r="BQ558" s="70"/>
      <c r="BR558" s="70"/>
      <c r="BS558" s="70"/>
      <c r="BT558" s="70"/>
      <c r="BU558" s="70"/>
      <c r="BV558" s="70"/>
      <c r="BW558" s="70"/>
      <c r="BX558" s="70"/>
      <c r="BY558" s="70"/>
      <c r="BZ558" s="70"/>
      <c r="CA558" s="70"/>
      <c r="CB558" s="70"/>
      <c r="CC558" s="70"/>
      <c r="CD558" s="70"/>
      <c r="CE558" s="70"/>
      <c r="CF558" s="70"/>
      <c r="CG558" s="70"/>
      <c r="CH558" s="70"/>
    </row>
    <row r="559" spans="3:86" x14ac:dyDescent="0.85">
      <c r="C559" s="53"/>
      <c r="D559" s="70"/>
      <c r="E559" s="70"/>
      <c r="F559" s="139"/>
      <c r="G559" s="139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  <c r="AI559" s="70"/>
      <c r="AJ559" s="70"/>
      <c r="AK559" s="70"/>
      <c r="AL559" s="70"/>
      <c r="AM559" s="70"/>
      <c r="AN559" s="70"/>
      <c r="AO559" s="70"/>
      <c r="AP559" s="70"/>
      <c r="AQ559" s="70"/>
      <c r="AR559" s="70"/>
      <c r="AS559" s="70"/>
      <c r="AT559" s="70"/>
      <c r="AU559" s="70"/>
      <c r="AV559" s="70"/>
      <c r="AW559" s="70"/>
      <c r="AX559" s="70"/>
      <c r="AY559" s="70"/>
      <c r="AZ559" s="70"/>
      <c r="BA559" s="70"/>
      <c r="BB559" s="70"/>
      <c r="BC559" s="70"/>
      <c r="BD559" s="70"/>
      <c r="BE559" s="70"/>
      <c r="BF559" s="70"/>
      <c r="BG559" s="70"/>
      <c r="BH559" s="70"/>
      <c r="BI559" s="70"/>
      <c r="BJ559" s="70"/>
      <c r="BK559" s="70"/>
      <c r="BL559" s="70"/>
      <c r="BM559" s="70"/>
      <c r="BN559" s="70"/>
      <c r="BO559" s="70"/>
      <c r="BP559" s="70"/>
      <c r="BQ559" s="70"/>
      <c r="BR559" s="70"/>
      <c r="BS559" s="70"/>
      <c r="BT559" s="70"/>
      <c r="BU559" s="70"/>
      <c r="BV559" s="70"/>
      <c r="BW559" s="70"/>
      <c r="BX559" s="70"/>
      <c r="BY559" s="70"/>
      <c r="BZ559" s="70"/>
      <c r="CA559" s="70"/>
      <c r="CB559" s="70"/>
      <c r="CC559" s="70"/>
      <c r="CD559" s="70"/>
      <c r="CE559" s="70"/>
      <c r="CF559" s="70"/>
      <c r="CG559" s="70"/>
      <c r="CH559" s="70"/>
    </row>
    <row r="560" spans="3:86" x14ac:dyDescent="0.85">
      <c r="C560" s="53"/>
      <c r="D560" s="70"/>
      <c r="E560" s="70"/>
      <c r="F560" s="139"/>
      <c r="G560" s="139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  <c r="AI560" s="70"/>
      <c r="AJ560" s="70"/>
      <c r="AK560" s="70"/>
      <c r="AL560" s="70"/>
      <c r="AM560" s="70"/>
      <c r="AN560" s="70"/>
      <c r="AO560" s="70"/>
      <c r="AP560" s="70"/>
      <c r="AQ560" s="70"/>
      <c r="AR560" s="70"/>
      <c r="AS560" s="70"/>
      <c r="AT560" s="70"/>
      <c r="AU560" s="70"/>
      <c r="AV560" s="70"/>
      <c r="AW560" s="70"/>
      <c r="AX560" s="70"/>
      <c r="AY560" s="70"/>
      <c r="AZ560" s="70"/>
      <c r="BA560" s="70"/>
      <c r="BB560" s="70"/>
      <c r="BC560" s="70"/>
      <c r="BD560" s="70"/>
      <c r="BE560" s="70"/>
      <c r="BF560" s="70"/>
      <c r="BG560" s="70"/>
      <c r="BH560" s="70"/>
      <c r="BI560" s="70"/>
      <c r="BJ560" s="70"/>
      <c r="BK560" s="70"/>
      <c r="BL560" s="70"/>
      <c r="BM560" s="70"/>
      <c r="BN560" s="70"/>
      <c r="BO560" s="70"/>
      <c r="BP560" s="70"/>
      <c r="BQ560" s="70"/>
      <c r="BR560" s="70"/>
      <c r="BS560" s="70"/>
      <c r="BT560" s="70"/>
      <c r="BU560" s="70"/>
      <c r="BV560" s="70"/>
      <c r="BW560" s="70"/>
      <c r="BX560" s="70"/>
      <c r="BY560" s="70"/>
      <c r="BZ560" s="70"/>
      <c r="CA560" s="70"/>
      <c r="CB560" s="70"/>
      <c r="CC560" s="70"/>
      <c r="CD560" s="70"/>
      <c r="CE560" s="70"/>
      <c r="CF560" s="70"/>
      <c r="CG560" s="70"/>
      <c r="CH560" s="70"/>
    </row>
    <row r="561" spans="3:86" x14ac:dyDescent="0.85">
      <c r="C561" s="53"/>
      <c r="D561" s="70"/>
      <c r="E561" s="70"/>
      <c r="F561" s="139"/>
      <c r="G561" s="139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  <c r="AI561" s="70"/>
      <c r="AJ561" s="70"/>
      <c r="AK561" s="70"/>
      <c r="AL561" s="70"/>
      <c r="AM561" s="70"/>
      <c r="AN561" s="70"/>
      <c r="AO561" s="70"/>
      <c r="AP561" s="70"/>
      <c r="AQ561" s="70"/>
      <c r="AR561" s="70"/>
      <c r="AS561" s="70"/>
      <c r="AT561" s="70"/>
      <c r="AU561" s="70"/>
      <c r="AV561" s="70"/>
      <c r="AW561" s="70"/>
      <c r="AX561" s="70"/>
      <c r="AY561" s="70"/>
      <c r="AZ561" s="70"/>
      <c r="BA561" s="70"/>
      <c r="BB561" s="70"/>
      <c r="BC561" s="70"/>
      <c r="BD561" s="70"/>
      <c r="BE561" s="70"/>
      <c r="BF561" s="70"/>
      <c r="BG561" s="70"/>
      <c r="BH561" s="70"/>
      <c r="BI561" s="70"/>
      <c r="BJ561" s="70"/>
      <c r="BK561" s="70"/>
      <c r="BL561" s="70"/>
      <c r="BM561" s="70"/>
      <c r="BN561" s="70"/>
      <c r="BO561" s="70"/>
      <c r="BP561" s="70"/>
      <c r="BQ561" s="70"/>
      <c r="BR561" s="70"/>
      <c r="BS561" s="70"/>
      <c r="BT561" s="70"/>
      <c r="BU561" s="70"/>
      <c r="BV561" s="70"/>
      <c r="BW561" s="70"/>
      <c r="BX561" s="70"/>
      <c r="BY561" s="70"/>
      <c r="BZ561" s="70"/>
      <c r="CA561" s="70"/>
      <c r="CB561" s="70"/>
      <c r="CC561" s="70"/>
      <c r="CD561" s="70"/>
      <c r="CE561" s="70"/>
      <c r="CF561" s="70"/>
      <c r="CG561" s="70"/>
      <c r="CH561" s="70"/>
    </row>
    <row r="562" spans="3:86" x14ac:dyDescent="0.85">
      <c r="C562" s="53"/>
      <c r="D562" s="70"/>
      <c r="E562" s="70"/>
      <c r="F562" s="139"/>
      <c r="G562" s="139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  <c r="AJ562" s="70"/>
      <c r="AK562" s="70"/>
      <c r="AL562" s="70"/>
      <c r="AM562" s="70"/>
      <c r="AN562" s="70"/>
      <c r="AO562" s="70"/>
      <c r="AP562" s="70"/>
      <c r="AQ562" s="70"/>
      <c r="AR562" s="70"/>
      <c r="AS562" s="70"/>
      <c r="AT562" s="70"/>
      <c r="AU562" s="70"/>
      <c r="AV562" s="70"/>
      <c r="AW562" s="70"/>
      <c r="AX562" s="70"/>
      <c r="AY562" s="70"/>
      <c r="AZ562" s="70"/>
      <c r="BA562" s="70"/>
      <c r="BB562" s="70"/>
      <c r="BC562" s="70"/>
      <c r="BD562" s="70"/>
      <c r="BE562" s="70"/>
      <c r="BF562" s="70"/>
      <c r="BG562" s="70"/>
      <c r="BH562" s="70"/>
      <c r="BI562" s="70"/>
      <c r="BJ562" s="70"/>
      <c r="BK562" s="70"/>
      <c r="BL562" s="70"/>
      <c r="BM562" s="70"/>
      <c r="BN562" s="70"/>
      <c r="BO562" s="70"/>
      <c r="BP562" s="70"/>
      <c r="BQ562" s="70"/>
      <c r="BR562" s="70"/>
      <c r="BS562" s="70"/>
      <c r="BT562" s="70"/>
      <c r="BU562" s="70"/>
      <c r="BV562" s="70"/>
      <c r="BW562" s="70"/>
      <c r="BX562" s="70"/>
      <c r="BY562" s="70"/>
      <c r="BZ562" s="70"/>
      <c r="CA562" s="70"/>
      <c r="CB562" s="70"/>
      <c r="CC562" s="70"/>
      <c r="CD562" s="70"/>
      <c r="CE562" s="70"/>
      <c r="CF562" s="70"/>
      <c r="CG562" s="70"/>
      <c r="CH562" s="70"/>
    </row>
    <row r="563" spans="3:86" x14ac:dyDescent="0.85">
      <c r="C563" s="53"/>
      <c r="D563" s="70"/>
      <c r="E563" s="70"/>
      <c r="F563" s="139"/>
      <c r="G563" s="139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  <c r="AI563" s="70"/>
      <c r="AJ563" s="70"/>
      <c r="AK563" s="70"/>
      <c r="AL563" s="70"/>
      <c r="AM563" s="70"/>
      <c r="AN563" s="70"/>
      <c r="AO563" s="70"/>
      <c r="AP563" s="70"/>
      <c r="AQ563" s="70"/>
      <c r="AR563" s="70"/>
      <c r="AS563" s="70"/>
      <c r="AT563" s="70"/>
      <c r="AU563" s="70"/>
      <c r="AV563" s="70"/>
      <c r="AW563" s="70"/>
      <c r="AX563" s="70"/>
      <c r="AY563" s="70"/>
      <c r="AZ563" s="70"/>
      <c r="BA563" s="70"/>
      <c r="BB563" s="70"/>
      <c r="BC563" s="70"/>
      <c r="BD563" s="70"/>
      <c r="BE563" s="70"/>
      <c r="BF563" s="70"/>
      <c r="BG563" s="70"/>
      <c r="BH563" s="70"/>
      <c r="BI563" s="70"/>
      <c r="BJ563" s="70"/>
      <c r="BK563" s="70"/>
      <c r="BL563" s="70"/>
      <c r="BM563" s="70"/>
      <c r="BN563" s="70"/>
      <c r="BO563" s="70"/>
      <c r="BP563" s="70"/>
      <c r="BQ563" s="70"/>
      <c r="BR563" s="70"/>
      <c r="BS563" s="70"/>
      <c r="BT563" s="70"/>
      <c r="BU563" s="70"/>
      <c r="BV563" s="70"/>
      <c r="BW563" s="70"/>
      <c r="BX563" s="70"/>
      <c r="BY563" s="70"/>
      <c r="BZ563" s="70"/>
      <c r="CA563" s="70"/>
      <c r="CB563" s="70"/>
      <c r="CC563" s="70"/>
      <c r="CD563" s="70"/>
      <c r="CE563" s="70"/>
      <c r="CF563" s="70"/>
      <c r="CG563" s="70"/>
      <c r="CH563" s="70"/>
    </row>
    <row r="564" spans="3:86" x14ac:dyDescent="0.85">
      <c r="C564" s="53"/>
      <c r="D564" s="70"/>
      <c r="E564" s="70"/>
      <c r="F564" s="139"/>
      <c r="G564" s="139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  <c r="AI564" s="70"/>
      <c r="AJ564" s="70"/>
      <c r="AK564" s="70"/>
      <c r="AL564" s="70"/>
      <c r="AM564" s="70"/>
      <c r="AN564" s="70"/>
      <c r="AO564" s="70"/>
      <c r="AP564" s="70"/>
      <c r="AQ564" s="70"/>
      <c r="AR564" s="70"/>
      <c r="AS564" s="70"/>
      <c r="AT564" s="70"/>
      <c r="AU564" s="70"/>
      <c r="AV564" s="70"/>
      <c r="AW564" s="70"/>
      <c r="AX564" s="70"/>
      <c r="AY564" s="70"/>
      <c r="AZ564" s="70"/>
      <c r="BA564" s="70"/>
      <c r="BB564" s="70"/>
      <c r="BC564" s="70"/>
      <c r="BD564" s="70"/>
      <c r="BE564" s="70"/>
      <c r="BF564" s="70"/>
      <c r="BG564" s="70"/>
      <c r="BH564" s="70"/>
      <c r="BI564" s="70"/>
      <c r="BJ564" s="70"/>
      <c r="BK564" s="70"/>
      <c r="BL564" s="70"/>
      <c r="BM564" s="70"/>
      <c r="BN564" s="70"/>
      <c r="BO564" s="70"/>
      <c r="BP564" s="70"/>
      <c r="BQ564" s="70"/>
      <c r="BR564" s="70"/>
      <c r="BS564" s="70"/>
      <c r="BT564" s="70"/>
      <c r="BU564" s="70"/>
      <c r="BV564" s="70"/>
      <c r="BW564" s="70"/>
      <c r="BX564" s="70"/>
      <c r="BY564" s="70"/>
      <c r="BZ564" s="70"/>
      <c r="CA564" s="70"/>
      <c r="CB564" s="70"/>
      <c r="CC564" s="70"/>
      <c r="CD564" s="70"/>
      <c r="CE564" s="70"/>
      <c r="CF564" s="70"/>
      <c r="CG564" s="70"/>
      <c r="CH564" s="70"/>
    </row>
    <row r="565" spans="3:86" x14ac:dyDescent="0.85">
      <c r="C565" s="53"/>
      <c r="D565" s="70"/>
      <c r="E565" s="70"/>
      <c r="F565" s="139"/>
      <c r="G565" s="139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  <c r="AJ565" s="70"/>
      <c r="AK565" s="70"/>
      <c r="AL565" s="70"/>
      <c r="AM565" s="70"/>
      <c r="AN565" s="70"/>
      <c r="AO565" s="70"/>
      <c r="AP565" s="70"/>
      <c r="AQ565" s="70"/>
      <c r="AR565" s="70"/>
      <c r="AS565" s="70"/>
      <c r="AT565" s="70"/>
      <c r="AU565" s="70"/>
      <c r="AV565" s="70"/>
      <c r="AW565" s="70"/>
      <c r="AX565" s="70"/>
      <c r="AY565" s="70"/>
      <c r="AZ565" s="70"/>
      <c r="BA565" s="70"/>
      <c r="BB565" s="70"/>
      <c r="BC565" s="70"/>
      <c r="BD565" s="70"/>
      <c r="BE565" s="70"/>
      <c r="BF565" s="70"/>
      <c r="BG565" s="70"/>
      <c r="BH565" s="70"/>
      <c r="BI565" s="70"/>
      <c r="BJ565" s="70"/>
      <c r="BK565" s="70"/>
      <c r="BL565" s="70"/>
      <c r="BM565" s="70"/>
      <c r="BN565" s="70"/>
      <c r="BO565" s="70"/>
      <c r="BP565" s="70"/>
      <c r="BQ565" s="70"/>
      <c r="BR565" s="70"/>
      <c r="BS565" s="70"/>
      <c r="BT565" s="70"/>
      <c r="BU565" s="70"/>
      <c r="BV565" s="70"/>
      <c r="BW565" s="70"/>
      <c r="BX565" s="70"/>
      <c r="BY565" s="70"/>
      <c r="BZ565" s="70"/>
      <c r="CA565" s="70"/>
      <c r="CB565" s="70"/>
      <c r="CC565" s="70"/>
      <c r="CD565" s="70"/>
      <c r="CE565" s="70"/>
      <c r="CF565" s="70"/>
      <c r="CG565" s="70"/>
      <c r="CH565" s="70"/>
    </row>
    <row r="566" spans="3:86" x14ac:dyDescent="0.85">
      <c r="C566" s="53"/>
      <c r="D566" s="70"/>
      <c r="E566" s="70"/>
      <c r="F566" s="139"/>
      <c r="G566" s="139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  <c r="AI566" s="70"/>
      <c r="AJ566" s="70"/>
      <c r="AK566" s="70"/>
      <c r="AL566" s="70"/>
      <c r="AM566" s="70"/>
      <c r="AN566" s="70"/>
      <c r="AO566" s="70"/>
      <c r="AP566" s="70"/>
      <c r="AQ566" s="70"/>
      <c r="AR566" s="70"/>
      <c r="AS566" s="70"/>
      <c r="AT566" s="70"/>
      <c r="AU566" s="70"/>
      <c r="AV566" s="70"/>
      <c r="AW566" s="70"/>
      <c r="AX566" s="70"/>
      <c r="AY566" s="70"/>
      <c r="AZ566" s="70"/>
      <c r="BA566" s="70"/>
      <c r="BB566" s="70"/>
      <c r="BC566" s="70"/>
      <c r="BD566" s="70"/>
      <c r="BE566" s="70"/>
      <c r="BF566" s="70"/>
      <c r="BG566" s="70"/>
      <c r="BH566" s="70"/>
      <c r="BI566" s="70"/>
      <c r="BJ566" s="70"/>
      <c r="BK566" s="70"/>
      <c r="BL566" s="70"/>
      <c r="BM566" s="70"/>
      <c r="BN566" s="70"/>
      <c r="BO566" s="70"/>
      <c r="BP566" s="70"/>
      <c r="BQ566" s="70"/>
      <c r="BR566" s="70"/>
      <c r="BS566" s="70"/>
      <c r="BT566" s="70"/>
      <c r="BU566" s="70"/>
      <c r="BV566" s="70"/>
      <c r="BW566" s="70"/>
      <c r="BX566" s="70"/>
      <c r="BY566" s="70"/>
      <c r="BZ566" s="70"/>
      <c r="CA566" s="70"/>
      <c r="CB566" s="70"/>
      <c r="CC566" s="70"/>
      <c r="CD566" s="70"/>
      <c r="CE566" s="70"/>
      <c r="CF566" s="70"/>
      <c r="CG566" s="70"/>
      <c r="CH566" s="70"/>
    </row>
    <row r="567" spans="3:86" x14ac:dyDescent="0.85">
      <c r="C567" s="53"/>
      <c r="D567" s="70"/>
      <c r="E567" s="70"/>
      <c r="F567" s="139"/>
      <c r="G567" s="139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  <c r="AI567" s="70"/>
      <c r="AJ567" s="70"/>
      <c r="AK567" s="70"/>
      <c r="AL567" s="70"/>
      <c r="AM567" s="70"/>
      <c r="AN567" s="70"/>
      <c r="AO567" s="70"/>
      <c r="AP567" s="70"/>
      <c r="AQ567" s="70"/>
      <c r="AR567" s="70"/>
      <c r="AS567" s="70"/>
      <c r="AT567" s="70"/>
      <c r="AU567" s="70"/>
      <c r="AV567" s="70"/>
      <c r="AW567" s="70"/>
      <c r="AX567" s="70"/>
      <c r="AY567" s="70"/>
      <c r="AZ567" s="70"/>
      <c r="BA567" s="70"/>
      <c r="BB567" s="70"/>
      <c r="BC567" s="70"/>
      <c r="BD567" s="70"/>
      <c r="BE567" s="70"/>
      <c r="BF567" s="70"/>
      <c r="BG567" s="70"/>
      <c r="BH567" s="70"/>
      <c r="BI567" s="70"/>
      <c r="BJ567" s="70"/>
      <c r="BK567" s="70"/>
      <c r="BL567" s="70"/>
      <c r="BM567" s="70"/>
      <c r="BN567" s="70"/>
      <c r="BO567" s="70"/>
      <c r="BP567" s="70"/>
      <c r="BQ567" s="70"/>
      <c r="BR567" s="70"/>
      <c r="BS567" s="70"/>
      <c r="BT567" s="70"/>
      <c r="BU567" s="70"/>
      <c r="BV567" s="70"/>
      <c r="BW567" s="70"/>
      <c r="BX567" s="70"/>
      <c r="BY567" s="70"/>
      <c r="BZ567" s="70"/>
      <c r="CA567" s="70"/>
      <c r="CB567" s="70"/>
      <c r="CC567" s="70"/>
      <c r="CD567" s="70"/>
      <c r="CE567" s="70"/>
      <c r="CF567" s="70"/>
      <c r="CG567" s="70"/>
      <c r="CH567" s="70"/>
    </row>
    <row r="568" spans="3:86" x14ac:dyDescent="0.85">
      <c r="C568" s="53"/>
      <c r="D568" s="70"/>
      <c r="E568" s="70"/>
      <c r="F568" s="139"/>
      <c r="G568" s="139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  <c r="AJ568" s="70"/>
      <c r="AK568" s="70"/>
      <c r="AL568" s="70"/>
      <c r="AM568" s="70"/>
      <c r="AN568" s="70"/>
      <c r="AO568" s="70"/>
      <c r="AP568" s="70"/>
      <c r="AQ568" s="70"/>
      <c r="AR568" s="70"/>
      <c r="AS568" s="70"/>
      <c r="AT568" s="70"/>
      <c r="AU568" s="70"/>
      <c r="AV568" s="70"/>
      <c r="AW568" s="70"/>
      <c r="AX568" s="70"/>
      <c r="AY568" s="70"/>
      <c r="AZ568" s="70"/>
      <c r="BA568" s="70"/>
      <c r="BB568" s="70"/>
      <c r="BC568" s="70"/>
      <c r="BD568" s="70"/>
      <c r="BE568" s="70"/>
      <c r="BF568" s="70"/>
      <c r="BG568" s="70"/>
      <c r="BH568" s="70"/>
      <c r="BI568" s="70"/>
      <c r="BJ568" s="70"/>
      <c r="BK568" s="70"/>
      <c r="BL568" s="70"/>
      <c r="BM568" s="70"/>
      <c r="BN568" s="70"/>
      <c r="BO568" s="70"/>
      <c r="BP568" s="70"/>
      <c r="BQ568" s="70"/>
      <c r="BR568" s="70"/>
      <c r="BS568" s="70"/>
      <c r="BT568" s="70"/>
      <c r="BU568" s="70"/>
      <c r="BV568" s="70"/>
      <c r="BW568" s="70"/>
      <c r="BX568" s="70"/>
      <c r="BY568" s="70"/>
      <c r="BZ568" s="70"/>
      <c r="CA568" s="70"/>
      <c r="CB568" s="70"/>
      <c r="CC568" s="70"/>
      <c r="CD568" s="70"/>
      <c r="CE568" s="70"/>
      <c r="CF568" s="70"/>
      <c r="CG568" s="70"/>
      <c r="CH568" s="70"/>
    </row>
    <row r="569" spans="3:86" x14ac:dyDescent="0.85">
      <c r="C569" s="53"/>
      <c r="D569" s="70"/>
      <c r="E569" s="70"/>
      <c r="F569" s="139"/>
      <c r="G569" s="139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  <c r="AI569" s="70"/>
      <c r="AJ569" s="70"/>
      <c r="AK569" s="70"/>
      <c r="AL569" s="70"/>
      <c r="AM569" s="70"/>
      <c r="AN569" s="70"/>
      <c r="AO569" s="70"/>
      <c r="AP569" s="70"/>
      <c r="AQ569" s="70"/>
      <c r="AR569" s="70"/>
      <c r="AS569" s="70"/>
      <c r="AT569" s="70"/>
      <c r="AU569" s="70"/>
      <c r="AV569" s="70"/>
      <c r="AW569" s="70"/>
      <c r="AX569" s="70"/>
      <c r="AY569" s="70"/>
      <c r="AZ569" s="70"/>
      <c r="BA569" s="70"/>
      <c r="BB569" s="70"/>
      <c r="BC569" s="70"/>
      <c r="BD569" s="70"/>
      <c r="BE569" s="70"/>
      <c r="BF569" s="70"/>
      <c r="BG569" s="70"/>
      <c r="BH569" s="70"/>
      <c r="BI569" s="70"/>
      <c r="BJ569" s="70"/>
      <c r="BK569" s="70"/>
      <c r="BL569" s="70"/>
      <c r="BM569" s="70"/>
      <c r="BN569" s="70"/>
      <c r="BO569" s="70"/>
      <c r="BP569" s="70"/>
      <c r="BQ569" s="70"/>
      <c r="BR569" s="70"/>
      <c r="BS569" s="70"/>
      <c r="BT569" s="70"/>
      <c r="BU569" s="70"/>
      <c r="BV569" s="70"/>
      <c r="BW569" s="70"/>
      <c r="BX569" s="70"/>
      <c r="BY569" s="70"/>
      <c r="BZ569" s="70"/>
      <c r="CA569" s="70"/>
      <c r="CB569" s="70"/>
      <c r="CC569" s="70"/>
      <c r="CD569" s="70"/>
      <c r="CE569" s="70"/>
      <c r="CF569" s="70"/>
      <c r="CG569" s="70"/>
      <c r="CH569" s="70"/>
    </row>
    <row r="570" spans="3:86" x14ac:dyDescent="0.85">
      <c r="C570" s="53"/>
      <c r="D570" s="70"/>
      <c r="E570" s="70"/>
      <c r="F570" s="139"/>
      <c r="G570" s="139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  <c r="AI570" s="70"/>
      <c r="AJ570" s="70"/>
      <c r="AK570" s="70"/>
      <c r="AL570" s="70"/>
      <c r="AM570" s="70"/>
      <c r="AN570" s="70"/>
      <c r="AO570" s="70"/>
      <c r="AP570" s="70"/>
      <c r="AQ570" s="70"/>
      <c r="AR570" s="70"/>
      <c r="AS570" s="70"/>
      <c r="AT570" s="70"/>
      <c r="AU570" s="70"/>
      <c r="AV570" s="70"/>
      <c r="AW570" s="70"/>
      <c r="AX570" s="70"/>
      <c r="AY570" s="70"/>
      <c r="AZ570" s="70"/>
      <c r="BA570" s="70"/>
      <c r="BB570" s="70"/>
      <c r="BC570" s="70"/>
      <c r="BD570" s="70"/>
      <c r="BE570" s="70"/>
      <c r="BF570" s="70"/>
      <c r="BG570" s="70"/>
      <c r="BH570" s="70"/>
      <c r="BI570" s="70"/>
      <c r="BJ570" s="70"/>
      <c r="BK570" s="70"/>
      <c r="BL570" s="70"/>
      <c r="BM570" s="70"/>
      <c r="BN570" s="70"/>
      <c r="BO570" s="70"/>
      <c r="BP570" s="70"/>
      <c r="BQ570" s="70"/>
      <c r="BR570" s="70"/>
      <c r="BS570" s="70"/>
      <c r="BT570" s="70"/>
      <c r="BU570" s="70"/>
      <c r="BV570" s="70"/>
      <c r="BW570" s="70"/>
      <c r="BX570" s="70"/>
      <c r="BY570" s="70"/>
      <c r="BZ570" s="70"/>
      <c r="CA570" s="70"/>
      <c r="CB570" s="70"/>
      <c r="CC570" s="70"/>
      <c r="CD570" s="70"/>
      <c r="CE570" s="70"/>
      <c r="CF570" s="70"/>
      <c r="CG570" s="70"/>
      <c r="CH570" s="70"/>
    </row>
    <row r="571" spans="3:86" x14ac:dyDescent="0.85">
      <c r="C571" s="53"/>
      <c r="D571" s="70"/>
      <c r="E571" s="70"/>
      <c r="F571" s="139"/>
      <c r="G571" s="139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  <c r="AJ571" s="70"/>
      <c r="AK571" s="70"/>
      <c r="AL571" s="70"/>
      <c r="AM571" s="70"/>
      <c r="AN571" s="70"/>
      <c r="AO571" s="70"/>
      <c r="AP571" s="70"/>
      <c r="AQ571" s="70"/>
      <c r="AR571" s="70"/>
      <c r="AS571" s="70"/>
      <c r="AT571" s="70"/>
      <c r="AU571" s="70"/>
      <c r="AV571" s="70"/>
      <c r="AW571" s="70"/>
      <c r="AX571" s="70"/>
      <c r="AY571" s="70"/>
      <c r="AZ571" s="70"/>
      <c r="BA571" s="70"/>
      <c r="BB571" s="70"/>
      <c r="BC571" s="70"/>
      <c r="BD571" s="70"/>
      <c r="BE571" s="70"/>
      <c r="BF571" s="70"/>
      <c r="BG571" s="70"/>
      <c r="BH571" s="70"/>
      <c r="BI571" s="70"/>
      <c r="BJ571" s="70"/>
      <c r="BK571" s="70"/>
      <c r="BL571" s="70"/>
      <c r="BM571" s="70"/>
      <c r="BN571" s="70"/>
      <c r="BO571" s="70"/>
      <c r="BP571" s="70"/>
      <c r="BQ571" s="70"/>
      <c r="BR571" s="70"/>
      <c r="BS571" s="70"/>
      <c r="BT571" s="70"/>
      <c r="BU571" s="70"/>
      <c r="BV571" s="70"/>
      <c r="BW571" s="70"/>
      <c r="BX571" s="70"/>
      <c r="BY571" s="70"/>
      <c r="BZ571" s="70"/>
      <c r="CA571" s="70"/>
      <c r="CB571" s="70"/>
      <c r="CC571" s="70"/>
      <c r="CD571" s="70"/>
      <c r="CE571" s="70"/>
      <c r="CF571" s="70"/>
      <c r="CG571" s="70"/>
      <c r="CH571" s="70"/>
    </row>
    <row r="572" spans="3:86" x14ac:dyDescent="0.85">
      <c r="C572" s="53"/>
      <c r="D572" s="70"/>
      <c r="E572" s="70"/>
      <c r="F572" s="139"/>
      <c r="G572" s="139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  <c r="AI572" s="70"/>
      <c r="AJ572" s="70"/>
      <c r="AK572" s="70"/>
      <c r="AL572" s="70"/>
      <c r="AM572" s="70"/>
      <c r="AN572" s="70"/>
      <c r="AO572" s="70"/>
      <c r="AP572" s="70"/>
      <c r="AQ572" s="70"/>
      <c r="AR572" s="70"/>
      <c r="AS572" s="70"/>
      <c r="AT572" s="70"/>
      <c r="AU572" s="70"/>
      <c r="AV572" s="70"/>
      <c r="AW572" s="70"/>
      <c r="AX572" s="70"/>
      <c r="AY572" s="70"/>
      <c r="AZ572" s="70"/>
      <c r="BA572" s="70"/>
      <c r="BB572" s="70"/>
      <c r="BC572" s="70"/>
      <c r="BD572" s="70"/>
      <c r="BE572" s="70"/>
      <c r="BF572" s="70"/>
      <c r="BG572" s="70"/>
      <c r="BH572" s="70"/>
      <c r="BI572" s="70"/>
      <c r="BJ572" s="70"/>
      <c r="BK572" s="70"/>
      <c r="BL572" s="70"/>
      <c r="BM572" s="70"/>
      <c r="BN572" s="70"/>
      <c r="BO572" s="70"/>
      <c r="BP572" s="70"/>
      <c r="BQ572" s="70"/>
      <c r="BR572" s="70"/>
      <c r="BS572" s="70"/>
      <c r="BT572" s="70"/>
      <c r="BU572" s="70"/>
      <c r="BV572" s="70"/>
      <c r="BW572" s="70"/>
      <c r="BX572" s="70"/>
      <c r="BY572" s="70"/>
      <c r="BZ572" s="70"/>
      <c r="CA572" s="70"/>
      <c r="CB572" s="70"/>
      <c r="CC572" s="70"/>
      <c r="CD572" s="70"/>
      <c r="CE572" s="70"/>
      <c r="CF572" s="70"/>
      <c r="CG572" s="70"/>
      <c r="CH572" s="70"/>
    </row>
    <row r="573" spans="3:86" x14ac:dyDescent="0.85">
      <c r="C573" s="53"/>
      <c r="D573" s="70"/>
      <c r="E573" s="70"/>
      <c r="F573" s="139"/>
      <c r="G573" s="139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  <c r="AI573" s="70"/>
      <c r="AJ573" s="70"/>
      <c r="AK573" s="70"/>
      <c r="AL573" s="70"/>
      <c r="AM573" s="70"/>
      <c r="AN573" s="70"/>
      <c r="AO573" s="70"/>
      <c r="AP573" s="70"/>
      <c r="AQ573" s="70"/>
      <c r="AR573" s="70"/>
      <c r="AS573" s="70"/>
      <c r="AT573" s="70"/>
      <c r="AU573" s="70"/>
      <c r="AV573" s="70"/>
      <c r="AW573" s="70"/>
      <c r="AX573" s="70"/>
      <c r="AY573" s="70"/>
      <c r="AZ573" s="70"/>
      <c r="BA573" s="70"/>
      <c r="BB573" s="70"/>
      <c r="BC573" s="70"/>
      <c r="BD573" s="70"/>
      <c r="BE573" s="70"/>
      <c r="BF573" s="70"/>
      <c r="BG573" s="70"/>
      <c r="BH573" s="70"/>
      <c r="BI573" s="70"/>
      <c r="BJ573" s="70"/>
      <c r="BK573" s="70"/>
      <c r="BL573" s="70"/>
      <c r="BM573" s="70"/>
      <c r="BN573" s="70"/>
      <c r="BO573" s="70"/>
      <c r="BP573" s="70"/>
      <c r="BQ573" s="70"/>
      <c r="BR573" s="70"/>
      <c r="BS573" s="70"/>
      <c r="BT573" s="70"/>
      <c r="BU573" s="70"/>
      <c r="BV573" s="70"/>
      <c r="BW573" s="70"/>
      <c r="BX573" s="70"/>
      <c r="BY573" s="70"/>
      <c r="BZ573" s="70"/>
      <c r="CA573" s="70"/>
      <c r="CB573" s="70"/>
      <c r="CC573" s="70"/>
      <c r="CD573" s="70"/>
      <c r="CE573" s="70"/>
      <c r="CF573" s="70"/>
      <c r="CG573" s="70"/>
      <c r="CH573" s="70"/>
    </row>
    <row r="574" spans="3:86" x14ac:dyDescent="0.85">
      <c r="C574" s="53"/>
      <c r="D574" s="70"/>
      <c r="E574" s="70"/>
      <c r="F574" s="139"/>
      <c r="G574" s="139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  <c r="AJ574" s="70"/>
      <c r="AK574" s="70"/>
      <c r="AL574" s="70"/>
      <c r="AM574" s="70"/>
      <c r="AN574" s="70"/>
      <c r="AO574" s="70"/>
      <c r="AP574" s="70"/>
      <c r="AQ574" s="70"/>
      <c r="AR574" s="70"/>
      <c r="AS574" s="70"/>
      <c r="AT574" s="70"/>
      <c r="AU574" s="70"/>
      <c r="AV574" s="70"/>
      <c r="AW574" s="70"/>
      <c r="AX574" s="70"/>
      <c r="AY574" s="70"/>
      <c r="AZ574" s="70"/>
      <c r="BA574" s="70"/>
      <c r="BB574" s="70"/>
      <c r="BC574" s="70"/>
      <c r="BD574" s="70"/>
      <c r="BE574" s="70"/>
      <c r="BF574" s="70"/>
      <c r="BG574" s="70"/>
      <c r="BH574" s="70"/>
      <c r="BI574" s="70"/>
      <c r="BJ574" s="70"/>
      <c r="BK574" s="70"/>
      <c r="BL574" s="70"/>
      <c r="BM574" s="70"/>
      <c r="BN574" s="70"/>
      <c r="BO574" s="70"/>
      <c r="BP574" s="70"/>
      <c r="BQ574" s="70"/>
      <c r="BR574" s="70"/>
      <c r="BS574" s="70"/>
      <c r="BT574" s="70"/>
      <c r="BU574" s="70"/>
      <c r="BV574" s="70"/>
      <c r="BW574" s="70"/>
      <c r="BX574" s="70"/>
      <c r="BY574" s="70"/>
      <c r="BZ574" s="70"/>
      <c r="CA574" s="70"/>
      <c r="CB574" s="70"/>
      <c r="CC574" s="70"/>
      <c r="CD574" s="70"/>
      <c r="CE574" s="70"/>
      <c r="CF574" s="70"/>
      <c r="CG574" s="70"/>
      <c r="CH574" s="70"/>
    </row>
    <row r="575" spans="3:86" x14ac:dyDescent="0.85">
      <c r="C575" s="53"/>
      <c r="D575" s="70"/>
      <c r="E575" s="70"/>
      <c r="F575" s="139"/>
      <c r="G575" s="139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  <c r="AI575" s="70"/>
      <c r="AJ575" s="70"/>
      <c r="AK575" s="70"/>
      <c r="AL575" s="70"/>
      <c r="AM575" s="70"/>
      <c r="AN575" s="70"/>
      <c r="AO575" s="70"/>
      <c r="AP575" s="70"/>
      <c r="AQ575" s="70"/>
      <c r="AR575" s="70"/>
      <c r="AS575" s="70"/>
      <c r="AT575" s="70"/>
      <c r="AU575" s="70"/>
      <c r="AV575" s="70"/>
      <c r="AW575" s="70"/>
      <c r="AX575" s="70"/>
      <c r="AY575" s="70"/>
      <c r="AZ575" s="70"/>
      <c r="BA575" s="70"/>
      <c r="BB575" s="70"/>
      <c r="BC575" s="70"/>
      <c r="BD575" s="70"/>
      <c r="BE575" s="70"/>
      <c r="BF575" s="70"/>
      <c r="BG575" s="70"/>
      <c r="BH575" s="70"/>
      <c r="BI575" s="70"/>
      <c r="BJ575" s="70"/>
      <c r="BK575" s="70"/>
      <c r="BL575" s="70"/>
      <c r="BM575" s="70"/>
      <c r="BN575" s="70"/>
      <c r="BO575" s="70"/>
      <c r="BP575" s="70"/>
      <c r="BQ575" s="70"/>
      <c r="BR575" s="70"/>
      <c r="BS575" s="70"/>
      <c r="BT575" s="70"/>
      <c r="BU575" s="70"/>
      <c r="BV575" s="70"/>
      <c r="BW575" s="70"/>
      <c r="BX575" s="70"/>
      <c r="BY575" s="70"/>
      <c r="BZ575" s="70"/>
      <c r="CA575" s="70"/>
      <c r="CB575" s="70"/>
      <c r="CC575" s="70"/>
      <c r="CD575" s="70"/>
      <c r="CE575" s="70"/>
      <c r="CF575" s="70"/>
      <c r="CG575" s="70"/>
      <c r="CH575" s="70"/>
    </row>
    <row r="576" spans="3:86" x14ac:dyDescent="0.85">
      <c r="C576" s="53"/>
      <c r="D576" s="70"/>
      <c r="E576" s="70"/>
      <c r="F576" s="139"/>
      <c r="G576" s="139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  <c r="AI576" s="70"/>
      <c r="AJ576" s="70"/>
      <c r="AK576" s="70"/>
      <c r="AL576" s="70"/>
      <c r="AM576" s="70"/>
      <c r="AN576" s="70"/>
      <c r="AO576" s="70"/>
      <c r="AP576" s="70"/>
      <c r="AQ576" s="70"/>
      <c r="AR576" s="70"/>
      <c r="AS576" s="70"/>
      <c r="AT576" s="70"/>
      <c r="AU576" s="70"/>
      <c r="AV576" s="70"/>
      <c r="AW576" s="70"/>
      <c r="AX576" s="70"/>
      <c r="AY576" s="70"/>
      <c r="AZ576" s="70"/>
      <c r="BA576" s="70"/>
      <c r="BB576" s="70"/>
      <c r="BC576" s="70"/>
      <c r="BD576" s="70"/>
      <c r="BE576" s="70"/>
      <c r="BF576" s="70"/>
      <c r="BG576" s="70"/>
      <c r="BH576" s="70"/>
      <c r="BI576" s="70"/>
      <c r="BJ576" s="70"/>
      <c r="BK576" s="70"/>
      <c r="BL576" s="70"/>
      <c r="BM576" s="70"/>
      <c r="BN576" s="70"/>
      <c r="BO576" s="70"/>
      <c r="BP576" s="70"/>
      <c r="BQ576" s="70"/>
      <c r="BR576" s="70"/>
      <c r="BS576" s="70"/>
      <c r="BT576" s="70"/>
      <c r="BU576" s="70"/>
      <c r="BV576" s="70"/>
      <c r="BW576" s="70"/>
      <c r="BX576" s="70"/>
      <c r="BY576" s="70"/>
      <c r="BZ576" s="70"/>
      <c r="CA576" s="70"/>
      <c r="CB576" s="70"/>
      <c r="CC576" s="70"/>
      <c r="CD576" s="70"/>
      <c r="CE576" s="70"/>
      <c r="CF576" s="70"/>
      <c r="CG576" s="70"/>
      <c r="CH576" s="70"/>
    </row>
    <row r="577" spans="3:86" x14ac:dyDescent="0.85">
      <c r="C577" s="53"/>
      <c r="D577" s="70"/>
      <c r="E577" s="70"/>
      <c r="F577" s="139"/>
      <c r="G577" s="139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  <c r="AI577" s="70"/>
      <c r="AJ577" s="70"/>
      <c r="AK577" s="70"/>
      <c r="AL577" s="70"/>
      <c r="AM577" s="70"/>
      <c r="AN577" s="70"/>
      <c r="AO577" s="70"/>
      <c r="AP577" s="70"/>
      <c r="AQ577" s="70"/>
      <c r="AR577" s="70"/>
      <c r="AS577" s="70"/>
      <c r="AT577" s="70"/>
      <c r="AU577" s="70"/>
      <c r="AV577" s="70"/>
      <c r="AW577" s="70"/>
      <c r="AX577" s="70"/>
      <c r="AY577" s="70"/>
      <c r="AZ577" s="70"/>
      <c r="BA577" s="70"/>
      <c r="BB577" s="70"/>
      <c r="BC577" s="70"/>
      <c r="BD577" s="70"/>
      <c r="BE577" s="70"/>
      <c r="BF577" s="70"/>
      <c r="BG577" s="70"/>
      <c r="BH577" s="70"/>
      <c r="BI577" s="70"/>
      <c r="BJ577" s="70"/>
      <c r="BK577" s="70"/>
      <c r="BL577" s="70"/>
      <c r="BM577" s="70"/>
      <c r="BN577" s="70"/>
      <c r="BO577" s="70"/>
      <c r="BP577" s="70"/>
      <c r="BQ577" s="70"/>
      <c r="BR577" s="70"/>
      <c r="BS577" s="70"/>
      <c r="BT577" s="70"/>
      <c r="BU577" s="70"/>
      <c r="BV577" s="70"/>
      <c r="BW577" s="70"/>
      <c r="BX577" s="70"/>
      <c r="BY577" s="70"/>
      <c r="BZ577" s="70"/>
      <c r="CA577" s="70"/>
      <c r="CB577" s="70"/>
      <c r="CC577" s="70"/>
      <c r="CD577" s="70"/>
      <c r="CE577" s="70"/>
      <c r="CF577" s="70"/>
      <c r="CG577" s="70"/>
      <c r="CH577" s="70"/>
    </row>
    <row r="578" spans="3:86" x14ac:dyDescent="0.85">
      <c r="C578" s="53"/>
      <c r="D578" s="70"/>
      <c r="E578" s="70"/>
      <c r="F578" s="139"/>
      <c r="G578" s="139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  <c r="AI578" s="70"/>
      <c r="AJ578" s="70"/>
      <c r="AK578" s="70"/>
      <c r="AL578" s="70"/>
      <c r="AM578" s="70"/>
      <c r="AN578" s="70"/>
      <c r="AO578" s="70"/>
      <c r="AP578" s="70"/>
      <c r="AQ578" s="70"/>
      <c r="AR578" s="70"/>
      <c r="AS578" s="70"/>
      <c r="AT578" s="70"/>
      <c r="AU578" s="70"/>
      <c r="AV578" s="70"/>
      <c r="AW578" s="70"/>
      <c r="AX578" s="70"/>
      <c r="AY578" s="70"/>
      <c r="AZ578" s="70"/>
      <c r="BA578" s="70"/>
      <c r="BB578" s="70"/>
      <c r="BC578" s="70"/>
      <c r="BD578" s="70"/>
      <c r="BE578" s="70"/>
      <c r="BF578" s="70"/>
      <c r="BG578" s="70"/>
      <c r="BH578" s="70"/>
      <c r="BI578" s="70"/>
      <c r="BJ578" s="70"/>
      <c r="BK578" s="70"/>
      <c r="BL578" s="70"/>
      <c r="BM578" s="70"/>
      <c r="BN578" s="70"/>
      <c r="BO578" s="70"/>
      <c r="BP578" s="70"/>
      <c r="BQ578" s="70"/>
      <c r="BR578" s="70"/>
      <c r="BS578" s="70"/>
      <c r="BT578" s="70"/>
      <c r="BU578" s="70"/>
      <c r="BV578" s="70"/>
      <c r="BW578" s="70"/>
      <c r="BX578" s="70"/>
      <c r="BY578" s="70"/>
      <c r="BZ578" s="70"/>
      <c r="CA578" s="70"/>
      <c r="CB578" s="70"/>
      <c r="CC578" s="70"/>
      <c r="CD578" s="70"/>
      <c r="CE578" s="70"/>
      <c r="CF578" s="70"/>
      <c r="CG578" s="70"/>
      <c r="CH578" s="70"/>
    </row>
    <row r="579" spans="3:86" x14ac:dyDescent="0.85">
      <c r="C579" s="53"/>
      <c r="D579" s="70"/>
      <c r="E579" s="70"/>
      <c r="F579" s="139"/>
      <c r="G579" s="139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  <c r="AI579" s="70"/>
      <c r="AJ579" s="70"/>
      <c r="AK579" s="70"/>
      <c r="AL579" s="70"/>
      <c r="AM579" s="70"/>
      <c r="AN579" s="70"/>
      <c r="AO579" s="70"/>
      <c r="AP579" s="70"/>
      <c r="AQ579" s="70"/>
      <c r="AR579" s="70"/>
      <c r="AS579" s="70"/>
      <c r="AT579" s="70"/>
      <c r="AU579" s="70"/>
      <c r="AV579" s="70"/>
      <c r="AW579" s="70"/>
      <c r="AX579" s="70"/>
      <c r="AY579" s="70"/>
      <c r="AZ579" s="70"/>
      <c r="BA579" s="70"/>
      <c r="BB579" s="70"/>
      <c r="BC579" s="70"/>
      <c r="BD579" s="70"/>
      <c r="BE579" s="70"/>
      <c r="BF579" s="70"/>
      <c r="BG579" s="70"/>
      <c r="BH579" s="70"/>
      <c r="BI579" s="70"/>
      <c r="BJ579" s="70"/>
      <c r="BK579" s="70"/>
      <c r="BL579" s="70"/>
      <c r="BM579" s="70"/>
      <c r="BN579" s="70"/>
      <c r="BO579" s="70"/>
      <c r="BP579" s="70"/>
      <c r="BQ579" s="70"/>
      <c r="BR579" s="70"/>
      <c r="BS579" s="70"/>
      <c r="BT579" s="70"/>
      <c r="BU579" s="70"/>
      <c r="BV579" s="70"/>
      <c r="BW579" s="70"/>
      <c r="BX579" s="70"/>
      <c r="BY579" s="70"/>
      <c r="BZ579" s="70"/>
      <c r="CA579" s="70"/>
      <c r="CB579" s="70"/>
      <c r="CC579" s="70"/>
      <c r="CD579" s="70"/>
      <c r="CE579" s="70"/>
      <c r="CF579" s="70"/>
      <c r="CG579" s="70"/>
      <c r="CH579" s="70"/>
    </row>
    <row r="580" spans="3:86" x14ac:dyDescent="0.85">
      <c r="C580" s="53"/>
      <c r="D580" s="70"/>
      <c r="E580" s="70"/>
      <c r="F580" s="139"/>
      <c r="G580" s="139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  <c r="AJ580" s="70"/>
      <c r="AK580" s="70"/>
      <c r="AL580" s="70"/>
      <c r="AM580" s="70"/>
      <c r="AN580" s="70"/>
      <c r="AO580" s="70"/>
      <c r="AP580" s="70"/>
      <c r="AQ580" s="70"/>
      <c r="AR580" s="70"/>
      <c r="AS580" s="70"/>
      <c r="AT580" s="70"/>
      <c r="AU580" s="70"/>
      <c r="AV580" s="70"/>
      <c r="AW580" s="70"/>
      <c r="AX580" s="70"/>
      <c r="AY580" s="70"/>
      <c r="AZ580" s="70"/>
      <c r="BA580" s="70"/>
      <c r="BB580" s="70"/>
      <c r="BC580" s="70"/>
      <c r="BD580" s="70"/>
      <c r="BE580" s="70"/>
      <c r="BF580" s="70"/>
      <c r="BG580" s="70"/>
      <c r="BH580" s="70"/>
      <c r="BI580" s="70"/>
      <c r="BJ580" s="70"/>
      <c r="BK580" s="70"/>
      <c r="BL580" s="70"/>
      <c r="BM580" s="70"/>
      <c r="BN580" s="70"/>
      <c r="BO580" s="70"/>
      <c r="BP580" s="70"/>
      <c r="BQ580" s="70"/>
      <c r="BR580" s="70"/>
      <c r="BS580" s="70"/>
      <c r="BT580" s="70"/>
      <c r="BU580" s="70"/>
      <c r="BV580" s="70"/>
      <c r="BW580" s="70"/>
      <c r="BX580" s="70"/>
      <c r="BY580" s="70"/>
      <c r="BZ580" s="70"/>
      <c r="CA580" s="70"/>
      <c r="CB580" s="70"/>
      <c r="CC580" s="70"/>
      <c r="CD580" s="70"/>
      <c r="CE580" s="70"/>
      <c r="CF580" s="70"/>
      <c r="CG580" s="70"/>
      <c r="CH580" s="70"/>
    </row>
    <row r="581" spans="3:86" x14ac:dyDescent="0.85">
      <c r="C581" s="53"/>
      <c r="D581" s="70"/>
      <c r="E581" s="70"/>
      <c r="F581" s="139"/>
      <c r="G581" s="139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  <c r="AJ581" s="70"/>
      <c r="AK581" s="70"/>
      <c r="AL581" s="70"/>
      <c r="AM581" s="70"/>
      <c r="AN581" s="70"/>
      <c r="AO581" s="70"/>
      <c r="AP581" s="70"/>
      <c r="AQ581" s="70"/>
      <c r="AR581" s="70"/>
      <c r="AS581" s="70"/>
      <c r="AT581" s="70"/>
      <c r="AU581" s="70"/>
      <c r="AV581" s="70"/>
      <c r="AW581" s="70"/>
      <c r="AX581" s="70"/>
      <c r="AY581" s="70"/>
      <c r="AZ581" s="70"/>
      <c r="BA581" s="70"/>
      <c r="BB581" s="70"/>
      <c r="BC581" s="70"/>
      <c r="BD581" s="70"/>
      <c r="BE581" s="70"/>
      <c r="BF581" s="70"/>
      <c r="BG581" s="70"/>
      <c r="BH581" s="70"/>
      <c r="BI581" s="70"/>
      <c r="BJ581" s="70"/>
      <c r="BK581" s="70"/>
      <c r="BL581" s="70"/>
      <c r="BM581" s="70"/>
      <c r="BN581" s="70"/>
      <c r="BO581" s="70"/>
      <c r="BP581" s="70"/>
      <c r="BQ581" s="70"/>
      <c r="BR581" s="70"/>
      <c r="BS581" s="70"/>
      <c r="BT581" s="70"/>
      <c r="BU581" s="70"/>
      <c r="BV581" s="70"/>
      <c r="BW581" s="70"/>
      <c r="BX581" s="70"/>
      <c r="BY581" s="70"/>
      <c r="BZ581" s="70"/>
      <c r="CA581" s="70"/>
      <c r="CB581" s="70"/>
      <c r="CC581" s="70"/>
      <c r="CD581" s="70"/>
      <c r="CE581" s="70"/>
      <c r="CF581" s="70"/>
      <c r="CG581" s="70"/>
      <c r="CH581" s="70"/>
    </row>
    <row r="582" spans="3:86" x14ac:dyDescent="0.85">
      <c r="C582" s="53"/>
      <c r="D582" s="70"/>
      <c r="E582" s="70"/>
      <c r="F582" s="139"/>
      <c r="G582" s="139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  <c r="AJ582" s="70"/>
      <c r="AK582" s="70"/>
      <c r="AL582" s="70"/>
      <c r="AM582" s="70"/>
      <c r="AN582" s="70"/>
      <c r="AO582" s="70"/>
      <c r="AP582" s="70"/>
      <c r="AQ582" s="70"/>
      <c r="AR582" s="70"/>
      <c r="AS582" s="70"/>
      <c r="AT582" s="70"/>
      <c r="AU582" s="70"/>
      <c r="AV582" s="70"/>
      <c r="AW582" s="70"/>
      <c r="AX582" s="70"/>
      <c r="AY582" s="70"/>
      <c r="AZ582" s="70"/>
      <c r="BA582" s="70"/>
      <c r="BB582" s="70"/>
      <c r="BC582" s="70"/>
      <c r="BD582" s="70"/>
      <c r="BE582" s="70"/>
      <c r="BF582" s="70"/>
      <c r="BG582" s="70"/>
      <c r="BH582" s="70"/>
      <c r="BI582" s="70"/>
      <c r="BJ582" s="70"/>
      <c r="BK582" s="70"/>
      <c r="BL582" s="70"/>
      <c r="BM582" s="70"/>
      <c r="BN582" s="70"/>
      <c r="BO582" s="70"/>
      <c r="BP582" s="70"/>
      <c r="BQ582" s="70"/>
      <c r="BR582" s="70"/>
      <c r="BS582" s="70"/>
      <c r="BT582" s="70"/>
      <c r="BU582" s="70"/>
      <c r="BV582" s="70"/>
      <c r="BW582" s="70"/>
      <c r="BX582" s="70"/>
      <c r="BY582" s="70"/>
      <c r="BZ582" s="70"/>
      <c r="CA582" s="70"/>
      <c r="CB582" s="70"/>
      <c r="CC582" s="70"/>
      <c r="CD582" s="70"/>
      <c r="CE582" s="70"/>
      <c r="CF582" s="70"/>
      <c r="CG582" s="70"/>
      <c r="CH582" s="70"/>
    </row>
    <row r="583" spans="3:86" x14ac:dyDescent="0.85">
      <c r="C583" s="53"/>
      <c r="D583" s="70"/>
      <c r="E583" s="70"/>
      <c r="F583" s="139"/>
      <c r="G583" s="139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  <c r="AJ583" s="70"/>
      <c r="AK583" s="70"/>
      <c r="AL583" s="70"/>
      <c r="AM583" s="70"/>
      <c r="AN583" s="70"/>
      <c r="AO583" s="70"/>
      <c r="AP583" s="70"/>
      <c r="AQ583" s="70"/>
      <c r="AR583" s="70"/>
      <c r="AS583" s="70"/>
      <c r="AT583" s="70"/>
      <c r="AU583" s="70"/>
      <c r="AV583" s="70"/>
      <c r="AW583" s="70"/>
      <c r="AX583" s="70"/>
      <c r="AY583" s="70"/>
      <c r="AZ583" s="70"/>
      <c r="BA583" s="70"/>
      <c r="BB583" s="70"/>
      <c r="BC583" s="70"/>
      <c r="BD583" s="70"/>
      <c r="BE583" s="70"/>
      <c r="BF583" s="70"/>
      <c r="BG583" s="70"/>
      <c r="BH583" s="70"/>
      <c r="BI583" s="70"/>
      <c r="BJ583" s="70"/>
      <c r="BK583" s="70"/>
      <c r="BL583" s="70"/>
      <c r="BM583" s="70"/>
      <c r="BN583" s="70"/>
      <c r="BO583" s="70"/>
      <c r="BP583" s="70"/>
      <c r="BQ583" s="70"/>
      <c r="BR583" s="70"/>
      <c r="BS583" s="70"/>
      <c r="BT583" s="70"/>
      <c r="BU583" s="70"/>
      <c r="BV583" s="70"/>
      <c r="BW583" s="70"/>
      <c r="BX583" s="70"/>
      <c r="BY583" s="70"/>
      <c r="BZ583" s="70"/>
      <c r="CA583" s="70"/>
      <c r="CB583" s="70"/>
      <c r="CC583" s="70"/>
      <c r="CD583" s="70"/>
      <c r="CE583" s="70"/>
      <c r="CF583" s="70"/>
      <c r="CG583" s="70"/>
      <c r="CH583" s="70"/>
    </row>
    <row r="584" spans="3:86" x14ac:dyDescent="0.85">
      <c r="C584" s="53"/>
      <c r="D584" s="70"/>
      <c r="E584" s="70"/>
      <c r="F584" s="139"/>
      <c r="G584" s="139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  <c r="AJ584" s="70"/>
      <c r="AK584" s="70"/>
      <c r="AL584" s="70"/>
      <c r="AM584" s="70"/>
      <c r="AN584" s="70"/>
      <c r="AO584" s="70"/>
      <c r="AP584" s="70"/>
      <c r="AQ584" s="70"/>
      <c r="AR584" s="70"/>
      <c r="AS584" s="70"/>
      <c r="AT584" s="70"/>
      <c r="AU584" s="70"/>
      <c r="AV584" s="70"/>
      <c r="AW584" s="70"/>
      <c r="AX584" s="70"/>
      <c r="AY584" s="70"/>
      <c r="AZ584" s="70"/>
      <c r="BA584" s="70"/>
      <c r="BB584" s="70"/>
      <c r="BC584" s="70"/>
      <c r="BD584" s="70"/>
      <c r="BE584" s="70"/>
      <c r="BF584" s="70"/>
      <c r="BG584" s="70"/>
      <c r="BH584" s="70"/>
      <c r="BI584" s="70"/>
      <c r="BJ584" s="70"/>
      <c r="BK584" s="70"/>
      <c r="BL584" s="70"/>
      <c r="BM584" s="70"/>
      <c r="BN584" s="70"/>
      <c r="BO584" s="70"/>
      <c r="BP584" s="70"/>
      <c r="BQ584" s="70"/>
      <c r="BR584" s="70"/>
      <c r="BS584" s="70"/>
      <c r="BT584" s="70"/>
      <c r="BU584" s="70"/>
      <c r="BV584" s="70"/>
      <c r="BW584" s="70"/>
      <c r="BX584" s="70"/>
      <c r="BY584" s="70"/>
      <c r="BZ584" s="70"/>
      <c r="CA584" s="70"/>
      <c r="CB584" s="70"/>
      <c r="CC584" s="70"/>
      <c r="CD584" s="70"/>
      <c r="CE584" s="70"/>
      <c r="CF584" s="70"/>
      <c r="CG584" s="70"/>
      <c r="CH584" s="70"/>
    </row>
    <row r="585" spans="3:86" x14ac:dyDescent="0.85">
      <c r="C585" s="53"/>
      <c r="D585" s="70"/>
      <c r="E585" s="70"/>
      <c r="F585" s="139"/>
      <c r="G585" s="139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  <c r="AJ585" s="70"/>
      <c r="AK585" s="70"/>
      <c r="AL585" s="70"/>
      <c r="AM585" s="70"/>
      <c r="AN585" s="70"/>
      <c r="AO585" s="70"/>
      <c r="AP585" s="70"/>
      <c r="AQ585" s="70"/>
      <c r="AR585" s="70"/>
      <c r="AS585" s="70"/>
      <c r="AT585" s="70"/>
      <c r="AU585" s="70"/>
      <c r="AV585" s="70"/>
      <c r="AW585" s="70"/>
      <c r="AX585" s="70"/>
      <c r="AY585" s="70"/>
      <c r="AZ585" s="70"/>
      <c r="BA585" s="70"/>
      <c r="BB585" s="70"/>
      <c r="BC585" s="70"/>
      <c r="BD585" s="70"/>
      <c r="BE585" s="70"/>
      <c r="BF585" s="70"/>
      <c r="BG585" s="70"/>
      <c r="BH585" s="70"/>
      <c r="BI585" s="70"/>
      <c r="BJ585" s="70"/>
      <c r="BK585" s="70"/>
      <c r="BL585" s="70"/>
      <c r="BM585" s="70"/>
      <c r="BN585" s="70"/>
      <c r="BO585" s="70"/>
      <c r="BP585" s="70"/>
      <c r="BQ585" s="70"/>
      <c r="BR585" s="70"/>
      <c r="BS585" s="70"/>
      <c r="BT585" s="70"/>
      <c r="BU585" s="70"/>
      <c r="BV585" s="70"/>
      <c r="BW585" s="70"/>
      <c r="BX585" s="70"/>
      <c r="BY585" s="70"/>
      <c r="BZ585" s="70"/>
      <c r="CA585" s="70"/>
      <c r="CB585" s="70"/>
      <c r="CC585" s="70"/>
      <c r="CD585" s="70"/>
      <c r="CE585" s="70"/>
      <c r="CF585" s="70"/>
      <c r="CG585" s="70"/>
      <c r="CH585" s="70"/>
    </row>
    <row r="586" spans="3:86" x14ac:dyDescent="0.85">
      <c r="C586" s="53"/>
      <c r="D586" s="70"/>
      <c r="E586" s="70"/>
      <c r="F586" s="139"/>
      <c r="G586" s="139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  <c r="AJ586" s="70"/>
      <c r="AK586" s="70"/>
      <c r="AL586" s="70"/>
      <c r="AM586" s="70"/>
      <c r="AN586" s="70"/>
      <c r="AO586" s="70"/>
      <c r="AP586" s="70"/>
      <c r="AQ586" s="70"/>
      <c r="AR586" s="70"/>
      <c r="AS586" s="70"/>
      <c r="AT586" s="70"/>
      <c r="AU586" s="70"/>
      <c r="AV586" s="70"/>
      <c r="AW586" s="70"/>
      <c r="AX586" s="70"/>
      <c r="AY586" s="70"/>
      <c r="AZ586" s="70"/>
      <c r="BA586" s="70"/>
      <c r="BB586" s="70"/>
      <c r="BC586" s="70"/>
      <c r="BD586" s="70"/>
      <c r="BE586" s="70"/>
      <c r="BF586" s="70"/>
      <c r="BG586" s="70"/>
      <c r="BH586" s="70"/>
      <c r="BI586" s="70"/>
      <c r="BJ586" s="70"/>
      <c r="BK586" s="70"/>
      <c r="BL586" s="70"/>
      <c r="BM586" s="70"/>
      <c r="BN586" s="70"/>
      <c r="BO586" s="70"/>
      <c r="BP586" s="70"/>
      <c r="BQ586" s="70"/>
      <c r="BR586" s="70"/>
      <c r="BS586" s="70"/>
      <c r="BT586" s="70"/>
      <c r="BU586" s="70"/>
      <c r="BV586" s="70"/>
      <c r="BW586" s="70"/>
      <c r="BX586" s="70"/>
      <c r="BY586" s="70"/>
      <c r="BZ586" s="70"/>
      <c r="CA586" s="70"/>
      <c r="CB586" s="70"/>
      <c r="CC586" s="70"/>
      <c r="CD586" s="70"/>
      <c r="CE586" s="70"/>
      <c r="CF586" s="70"/>
      <c r="CG586" s="70"/>
      <c r="CH586" s="70"/>
    </row>
    <row r="587" spans="3:86" x14ac:dyDescent="0.85">
      <c r="C587" s="53"/>
      <c r="D587" s="70"/>
      <c r="E587" s="70"/>
      <c r="F587" s="139"/>
      <c r="G587" s="139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  <c r="AJ587" s="70"/>
      <c r="AK587" s="70"/>
      <c r="AL587" s="70"/>
      <c r="AM587" s="70"/>
      <c r="AN587" s="70"/>
      <c r="AO587" s="70"/>
      <c r="AP587" s="70"/>
      <c r="AQ587" s="70"/>
      <c r="AR587" s="70"/>
      <c r="AS587" s="70"/>
      <c r="AT587" s="70"/>
      <c r="AU587" s="70"/>
      <c r="AV587" s="70"/>
      <c r="AW587" s="70"/>
      <c r="AX587" s="70"/>
      <c r="AY587" s="70"/>
      <c r="AZ587" s="70"/>
      <c r="BA587" s="70"/>
      <c r="BB587" s="70"/>
      <c r="BC587" s="70"/>
      <c r="BD587" s="70"/>
      <c r="BE587" s="70"/>
      <c r="BF587" s="70"/>
      <c r="BG587" s="70"/>
      <c r="BH587" s="70"/>
      <c r="BI587" s="70"/>
      <c r="BJ587" s="70"/>
      <c r="BK587" s="70"/>
      <c r="BL587" s="70"/>
      <c r="BM587" s="70"/>
      <c r="BN587" s="70"/>
      <c r="BO587" s="70"/>
      <c r="BP587" s="70"/>
      <c r="BQ587" s="70"/>
      <c r="BR587" s="70"/>
      <c r="BS587" s="70"/>
      <c r="BT587" s="70"/>
      <c r="BU587" s="70"/>
      <c r="BV587" s="70"/>
      <c r="BW587" s="70"/>
      <c r="BX587" s="70"/>
      <c r="BY587" s="70"/>
      <c r="BZ587" s="70"/>
      <c r="CA587" s="70"/>
      <c r="CB587" s="70"/>
      <c r="CC587" s="70"/>
      <c r="CD587" s="70"/>
      <c r="CE587" s="70"/>
      <c r="CF587" s="70"/>
      <c r="CG587" s="70"/>
      <c r="CH587" s="70"/>
    </row>
    <row r="588" spans="3:86" x14ac:dyDescent="0.85">
      <c r="C588" s="53"/>
      <c r="D588" s="70"/>
      <c r="E588" s="70"/>
      <c r="F588" s="139"/>
      <c r="G588" s="139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  <c r="AJ588" s="70"/>
      <c r="AK588" s="70"/>
      <c r="AL588" s="70"/>
      <c r="AM588" s="70"/>
      <c r="AN588" s="70"/>
      <c r="AO588" s="70"/>
      <c r="AP588" s="70"/>
      <c r="AQ588" s="70"/>
      <c r="AR588" s="70"/>
      <c r="AS588" s="70"/>
      <c r="AT588" s="70"/>
      <c r="AU588" s="70"/>
      <c r="AV588" s="70"/>
      <c r="AW588" s="70"/>
      <c r="AX588" s="70"/>
      <c r="AY588" s="70"/>
      <c r="AZ588" s="70"/>
      <c r="BA588" s="70"/>
      <c r="BB588" s="70"/>
      <c r="BC588" s="70"/>
      <c r="BD588" s="70"/>
      <c r="BE588" s="70"/>
      <c r="BF588" s="70"/>
      <c r="BG588" s="70"/>
      <c r="BH588" s="70"/>
      <c r="BI588" s="70"/>
      <c r="BJ588" s="70"/>
      <c r="BK588" s="70"/>
      <c r="BL588" s="70"/>
      <c r="BM588" s="70"/>
      <c r="BN588" s="70"/>
      <c r="BO588" s="70"/>
      <c r="BP588" s="70"/>
      <c r="BQ588" s="70"/>
      <c r="BR588" s="70"/>
      <c r="BS588" s="70"/>
      <c r="BT588" s="70"/>
      <c r="BU588" s="70"/>
      <c r="BV588" s="70"/>
      <c r="BW588" s="70"/>
      <c r="BX588" s="70"/>
      <c r="BY588" s="70"/>
      <c r="BZ588" s="70"/>
      <c r="CA588" s="70"/>
      <c r="CB588" s="70"/>
      <c r="CC588" s="70"/>
      <c r="CD588" s="70"/>
      <c r="CE588" s="70"/>
      <c r="CF588" s="70"/>
      <c r="CG588" s="70"/>
      <c r="CH588" s="70"/>
    </row>
    <row r="589" spans="3:86" x14ac:dyDescent="0.85">
      <c r="C589" s="53"/>
      <c r="D589" s="70"/>
      <c r="E589" s="70"/>
      <c r="F589" s="139"/>
      <c r="G589" s="139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  <c r="AJ589" s="70"/>
      <c r="AK589" s="70"/>
      <c r="AL589" s="70"/>
      <c r="AM589" s="70"/>
      <c r="AN589" s="70"/>
      <c r="AO589" s="70"/>
      <c r="AP589" s="70"/>
      <c r="AQ589" s="70"/>
      <c r="AR589" s="70"/>
      <c r="AS589" s="70"/>
      <c r="AT589" s="70"/>
      <c r="AU589" s="70"/>
      <c r="AV589" s="70"/>
      <c r="AW589" s="70"/>
      <c r="AX589" s="70"/>
      <c r="AY589" s="70"/>
      <c r="AZ589" s="70"/>
      <c r="BA589" s="70"/>
      <c r="BB589" s="70"/>
      <c r="BC589" s="70"/>
      <c r="BD589" s="70"/>
      <c r="BE589" s="70"/>
      <c r="BF589" s="70"/>
      <c r="BG589" s="70"/>
      <c r="BH589" s="70"/>
      <c r="BI589" s="70"/>
      <c r="BJ589" s="70"/>
      <c r="BK589" s="70"/>
      <c r="BL589" s="70"/>
      <c r="BM589" s="70"/>
      <c r="BN589" s="70"/>
      <c r="BO589" s="70"/>
      <c r="BP589" s="70"/>
      <c r="BQ589" s="70"/>
      <c r="BR589" s="70"/>
      <c r="BS589" s="70"/>
      <c r="BT589" s="70"/>
      <c r="BU589" s="70"/>
      <c r="BV589" s="70"/>
      <c r="BW589" s="70"/>
      <c r="BX589" s="70"/>
      <c r="BY589" s="70"/>
      <c r="BZ589" s="70"/>
      <c r="CA589" s="70"/>
      <c r="CB589" s="70"/>
      <c r="CC589" s="70"/>
      <c r="CD589" s="70"/>
      <c r="CE589" s="70"/>
      <c r="CF589" s="70"/>
      <c r="CG589" s="70"/>
      <c r="CH589" s="70"/>
    </row>
    <row r="590" spans="3:86" x14ac:dyDescent="0.85">
      <c r="C590" s="53"/>
      <c r="D590" s="70"/>
      <c r="E590" s="70"/>
      <c r="F590" s="139"/>
      <c r="G590" s="139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  <c r="AJ590" s="70"/>
      <c r="AK590" s="70"/>
      <c r="AL590" s="70"/>
      <c r="AM590" s="70"/>
      <c r="AN590" s="70"/>
      <c r="AO590" s="70"/>
      <c r="AP590" s="70"/>
      <c r="AQ590" s="70"/>
      <c r="AR590" s="70"/>
      <c r="AS590" s="70"/>
      <c r="AT590" s="70"/>
      <c r="AU590" s="70"/>
      <c r="AV590" s="70"/>
      <c r="AW590" s="70"/>
      <c r="AX590" s="70"/>
      <c r="AY590" s="70"/>
      <c r="AZ590" s="70"/>
      <c r="BA590" s="70"/>
      <c r="BB590" s="70"/>
      <c r="BC590" s="70"/>
      <c r="BD590" s="70"/>
      <c r="BE590" s="70"/>
      <c r="BF590" s="70"/>
      <c r="BG590" s="70"/>
      <c r="BH590" s="70"/>
      <c r="BI590" s="70"/>
      <c r="BJ590" s="70"/>
      <c r="BK590" s="70"/>
      <c r="BL590" s="70"/>
      <c r="BM590" s="70"/>
      <c r="BN590" s="70"/>
      <c r="BO590" s="70"/>
      <c r="BP590" s="70"/>
      <c r="BQ590" s="70"/>
      <c r="BR590" s="70"/>
      <c r="BS590" s="70"/>
      <c r="BT590" s="70"/>
      <c r="BU590" s="70"/>
      <c r="BV590" s="70"/>
      <c r="BW590" s="70"/>
      <c r="BX590" s="70"/>
      <c r="BY590" s="70"/>
      <c r="BZ590" s="70"/>
      <c r="CA590" s="70"/>
      <c r="CB590" s="70"/>
      <c r="CC590" s="70"/>
      <c r="CD590" s="70"/>
      <c r="CE590" s="70"/>
      <c r="CF590" s="70"/>
      <c r="CG590" s="70"/>
      <c r="CH590" s="70"/>
    </row>
    <row r="591" spans="3:86" x14ac:dyDescent="0.85">
      <c r="C591" s="53"/>
      <c r="D591" s="70"/>
      <c r="E591" s="70"/>
      <c r="F591" s="139"/>
      <c r="G591" s="139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  <c r="AJ591" s="70"/>
      <c r="AK591" s="70"/>
      <c r="AL591" s="70"/>
      <c r="AM591" s="70"/>
      <c r="AN591" s="70"/>
      <c r="AO591" s="70"/>
      <c r="AP591" s="70"/>
      <c r="AQ591" s="70"/>
      <c r="AR591" s="70"/>
      <c r="AS591" s="70"/>
      <c r="AT591" s="70"/>
      <c r="AU591" s="70"/>
      <c r="AV591" s="70"/>
      <c r="AW591" s="70"/>
      <c r="AX591" s="70"/>
      <c r="AY591" s="70"/>
      <c r="AZ591" s="70"/>
      <c r="BA591" s="70"/>
      <c r="BB591" s="70"/>
      <c r="BC591" s="70"/>
      <c r="BD591" s="70"/>
      <c r="BE591" s="70"/>
      <c r="BF591" s="70"/>
      <c r="BG591" s="70"/>
      <c r="BH591" s="70"/>
      <c r="BI591" s="70"/>
      <c r="BJ591" s="70"/>
      <c r="BK591" s="70"/>
      <c r="BL591" s="70"/>
      <c r="BM591" s="70"/>
      <c r="BN591" s="70"/>
      <c r="BO591" s="70"/>
      <c r="BP591" s="70"/>
      <c r="BQ591" s="70"/>
      <c r="BR591" s="70"/>
      <c r="BS591" s="70"/>
      <c r="BT591" s="70"/>
      <c r="BU591" s="70"/>
      <c r="BV591" s="70"/>
      <c r="BW591" s="70"/>
      <c r="BX591" s="70"/>
      <c r="BY591" s="70"/>
      <c r="BZ591" s="70"/>
      <c r="CA591" s="70"/>
      <c r="CB591" s="70"/>
      <c r="CC591" s="70"/>
      <c r="CD591" s="70"/>
      <c r="CE591" s="70"/>
      <c r="CF591" s="70"/>
      <c r="CG591" s="70"/>
      <c r="CH591" s="70"/>
    </row>
    <row r="592" spans="3:86" x14ac:dyDescent="0.85">
      <c r="C592" s="53"/>
      <c r="D592" s="70"/>
      <c r="E592" s="70"/>
      <c r="F592" s="139"/>
      <c r="G592" s="139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  <c r="AJ592" s="70"/>
      <c r="AK592" s="70"/>
      <c r="AL592" s="70"/>
      <c r="AM592" s="70"/>
      <c r="AN592" s="70"/>
      <c r="AO592" s="70"/>
      <c r="AP592" s="70"/>
      <c r="AQ592" s="70"/>
      <c r="AR592" s="70"/>
      <c r="AS592" s="70"/>
      <c r="AT592" s="70"/>
      <c r="AU592" s="70"/>
      <c r="AV592" s="70"/>
      <c r="AW592" s="70"/>
      <c r="AX592" s="70"/>
      <c r="AY592" s="70"/>
      <c r="AZ592" s="70"/>
      <c r="BA592" s="70"/>
      <c r="BB592" s="70"/>
      <c r="BC592" s="70"/>
      <c r="BD592" s="70"/>
      <c r="BE592" s="70"/>
      <c r="BF592" s="70"/>
      <c r="BG592" s="70"/>
      <c r="BH592" s="70"/>
      <c r="BI592" s="70"/>
      <c r="BJ592" s="70"/>
      <c r="BK592" s="70"/>
      <c r="BL592" s="70"/>
      <c r="BM592" s="70"/>
      <c r="BN592" s="70"/>
      <c r="BO592" s="70"/>
      <c r="BP592" s="70"/>
      <c r="BQ592" s="70"/>
      <c r="BR592" s="70"/>
      <c r="BS592" s="70"/>
      <c r="BT592" s="70"/>
      <c r="BU592" s="70"/>
      <c r="BV592" s="70"/>
      <c r="BW592" s="70"/>
      <c r="BX592" s="70"/>
      <c r="BY592" s="70"/>
      <c r="BZ592" s="70"/>
      <c r="CA592" s="70"/>
      <c r="CB592" s="70"/>
      <c r="CC592" s="70"/>
      <c r="CD592" s="70"/>
      <c r="CE592" s="70"/>
      <c r="CF592" s="70"/>
      <c r="CG592" s="70"/>
      <c r="CH592" s="70"/>
    </row>
    <row r="593" spans="3:86" x14ac:dyDescent="0.85">
      <c r="C593" s="53"/>
      <c r="D593" s="70"/>
      <c r="E593" s="70"/>
      <c r="F593" s="139"/>
      <c r="G593" s="139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  <c r="AJ593" s="70"/>
      <c r="AK593" s="70"/>
      <c r="AL593" s="70"/>
      <c r="AM593" s="70"/>
      <c r="AN593" s="70"/>
      <c r="AO593" s="70"/>
      <c r="AP593" s="70"/>
      <c r="AQ593" s="70"/>
      <c r="AR593" s="70"/>
      <c r="AS593" s="70"/>
      <c r="AT593" s="70"/>
      <c r="AU593" s="70"/>
      <c r="AV593" s="70"/>
      <c r="AW593" s="70"/>
      <c r="AX593" s="70"/>
      <c r="AY593" s="70"/>
      <c r="AZ593" s="70"/>
      <c r="BA593" s="70"/>
      <c r="BB593" s="70"/>
      <c r="BC593" s="70"/>
      <c r="BD593" s="70"/>
      <c r="BE593" s="70"/>
      <c r="BF593" s="70"/>
      <c r="BG593" s="70"/>
      <c r="BH593" s="70"/>
      <c r="BI593" s="70"/>
      <c r="BJ593" s="70"/>
      <c r="BK593" s="70"/>
      <c r="BL593" s="70"/>
      <c r="BM593" s="70"/>
      <c r="BN593" s="70"/>
      <c r="BO593" s="70"/>
      <c r="BP593" s="70"/>
      <c r="BQ593" s="70"/>
      <c r="BR593" s="70"/>
      <c r="BS593" s="70"/>
      <c r="BT593" s="70"/>
      <c r="BU593" s="70"/>
      <c r="BV593" s="70"/>
      <c r="BW593" s="70"/>
      <c r="BX593" s="70"/>
      <c r="BY593" s="70"/>
      <c r="BZ593" s="70"/>
      <c r="CA593" s="70"/>
      <c r="CB593" s="70"/>
      <c r="CC593" s="70"/>
      <c r="CD593" s="70"/>
      <c r="CE593" s="70"/>
      <c r="CF593" s="70"/>
      <c r="CG593" s="70"/>
      <c r="CH593" s="70"/>
    </row>
    <row r="594" spans="3:86" x14ac:dyDescent="0.85">
      <c r="C594" s="53"/>
      <c r="D594" s="70"/>
      <c r="E594" s="70"/>
      <c r="F594" s="139"/>
      <c r="G594" s="139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  <c r="AJ594" s="70"/>
      <c r="AK594" s="70"/>
      <c r="AL594" s="70"/>
      <c r="AM594" s="70"/>
      <c r="AN594" s="70"/>
      <c r="AO594" s="70"/>
      <c r="AP594" s="70"/>
      <c r="AQ594" s="70"/>
      <c r="AR594" s="70"/>
      <c r="AS594" s="70"/>
      <c r="AT594" s="70"/>
      <c r="AU594" s="70"/>
      <c r="AV594" s="70"/>
      <c r="AW594" s="70"/>
      <c r="AX594" s="70"/>
      <c r="AY594" s="70"/>
      <c r="AZ594" s="70"/>
      <c r="BA594" s="70"/>
      <c r="BB594" s="70"/>
      <c r="BC594" s="70"/>
      <c r="BD594" s="70"/>
      <c r="BE594" s="70"/>
      <c r="BF594" s="70"/>
      <c r="BG594" s="70"/>
      <c r="BH594" s="70"/>
      <c r="BI594" s="70"/>
      <c r="BJ594" s="70"/>
      <c r="BK594" s="70"/>
      <c r="BL594" s="70"/>
      <c r="BM594" s="70"/>
      <c r="BN594" s="70"/>
      <c r="BO594" s="70"/>
      <c r="BP594" s="70"/>
      <c r="BQ594" s="70"/>
      <c r="BR594" s="70"/>
      <c r="BS594" s="70"/>
      <c r="BT594" s="70"/>
      <c r="BU594" s="70"/>
      <c r="BV594" s="70"/>
      <c r="BW594" s="70"/>
      <c r="BX594" s="70"/>
      <c r="BY594" s="70"/>
      <c r="BZ594" s="70"/>
      <c r="CA594" s="70"/>
      <c r="CB594" s="70"/>
      <c r="CC594" s="70"/>
      <c r="CD594" s="70"/>
      <c r="CE594" s="70"/>
      <c r="CF594" s="70"/>
      <c r="CG594" s="70"/>
      <c r="CH594" s="70"/>
    </row>
    <row r="595" spans="3:86" x14ac:dyDescent="0.85">
      <c r="C595" s="53"/>
      <c r="D595" s="70"/>
      <c r="E595" s="70"/>
      <c r="F595" s="139"/>
      <c r="G595" s="139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  <c r="AJ595" s="70"/>
      <c r="AK595" s="70"/>
      <c r="AL595" s="70"/>
      <c r="AM595" s="70"/>
      <c r="AN595" s="70"/>
      <c r="AO595" s="70"/>
      <c r="AP595" s="70"/>
      <c r="AQ595" s="70"/>
      <c r="AR595" s="70"/>
      <c r="AS595" s="70"/>
      <c r="AT595" s="70"/>
      <c r="AU595" s="70"/>
      <c r="AV595" s="70"/>
      <c r="AW595" s="70"/>
      <c r="AX595" s="70"/>
      <c r="AY595" s="70"/>
      <c r="AZ595" s="70"/>
      <c r="BA595" s="70"/>
      <c r="BB595" s="70"/>
      <c r="BC595" s="70"/>
      <c r="BD595" s="70"/>
      <c r="BE595" s="70"/>
      <c r="BF595" s="70"/>
      <c r="BG595" s="70"/>
      <c r="BH595" s="70"/>
      <c r="BI595" s="70"/>
      <c r="BJ595" s="70"/>
      <c r="BK595" s="70"/>
      <c r="BL595" s="70"/>
      <c r="BM595" s="70"/>
      <c r="BN595" s="70"/>
      <c r="BO595" s="70"/>
      <c r="BP595" s="70"/>
      <c r="BQ595" s="70"/>
      <c r="BR595" s="70"/>
      <c r="BS595" s="70"/>
      <c r="BT595" s="70"/>
      <c r="BU595" s="70"/>
      <c r="BV595" s="70"/>
      <c r="BW595" s="70"/>
      <c r="BX595" s="70"/>
      <c r="BY595" s="70"/>
      <c r="BZ595" s="70"/>
      <c r="CA595" s="70"/>
      <c r="CB595" s="70"/>
      <c r="CC595" s="70"/>
      <c r="CD595" s="70"/>
      <c r="CE595" s="70"/>
      <c r="CF595" s="70"/>
      <c r="CG595" s="70"/>
      <c r="CH595" s="70"/>
    </row>
    <row r="596" spans="3:86" x14ac:dyDescent="0.85">
      <c r="C596" s="53"/>
      <c r="D596" s="70"/>
      <c r="E596" s="70"/>
      <c r="F596" s="139"/>
      <c r="G596" s="139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  <c r="AI596" s="70"/>
      <c r="AJ596" s="70"/>
      <c r="AK596" s="70"/>
      <c r="AL596" s="70"/>
      <c r="AM596" s="70"/>
      <c r="AN596" s="70"/>
      <c r="AO596" s="70"/>
      <c r="AP596" s="70"/>
      <c r="AQ596" s="70"/>
      <c r="AR596" s="70"/>
      <c r="AS596" s="70"/>
      <c r="AT596" s="70"/>
      <c r="AU596" s="70"/>
      <c r="AV596" s="70"/>
      <c r="AW596" s="70"/>
      <c r="AX596" s="70"/>
      <c r="AY596" s="70"/>
      <c r="AZ596" s="70"/>
      <c r="BA596" s="70"/>
      <c r="BB596" s="70"/>
      <c r="BC596" s="70"/>
      <c r="BD596" s="70"/>
      <c r="BE596" s="70"/>
      <c r="BF596" s="70"/>
      <c r="BG596" s="70"/>
      <c r="BH596" s="70"/>
      <c r="BI596" s="70"/>
      <c r="BJ596" s="70"/>
      <c r="BK596" s="70"/>
      <c r="BL596" s="70"/>
      <c r="BM596" s="70"/>
      <c r="BN596" s="70"/>
      <c r="BO596" s="70"/>
      <c r="BP596" s="70"/>
      <c r="BQ596" s="70"/>
      <c r="BR596" s="70"/>
      <c r="BS596" s="70"/>
      <c r="BT596" s="70"/>
      <c r="BU596" s="70"/>
      <c r="BV596" s="70"/>
      <c r="BW596" s="70"/>
      <c r="BX596" s="70"/>
      <c r="BY596" s="70"/>
      <c r="BZ596" s="70"/>
      <c r="CA596" s="70"/>
      <c r="CB596" s="70"/>
      <c r="CC596" s="70"/>
      <c r="CD596" s="70"/>
      <c r="CE596" s="70"/>
      <c r="CF596" s="70"/>
      <c r="CG596" s="70"/>
      <c r="CH596" s="70"/>
    </row>
    <row r="597" spans="3:86" x14ac:dyDescent="0.85">
      <c r="C597" s="72"/>
      <c r="D597" s="73"/>
      <c r="E597" s="73"/>
      <c r="F597" s="140"/>
      <c r="G597" s="140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  <c r="AK597" s="73"/>
      <c r="AL597" s="73"/>
      <c r="AM597" s="73"/>
      <c r="AN597" s="73"/>
      <c r="AO597" s="73"/>
      <c r="AP597" s="73"/>
      <c r="AQ597" s="73"/>
      <c r="AR597" s="73"/>
      <c r="AS597" s="73"/>
      <c r="AT597" s="73"/>
      <c r="AU597" s="73"/>
      <c r="AV597" s="73"/>
      <c r="AW597" s="73"/>
      <c r="AX597" s="73"/>
      <c r="AY597" s="73"/>
      <c r="AZ597" s="73"/>
      <c r="BA597" s="73"/>
      <c r="BB597" s="73"/>
      <c r="BC597" s="73"/>
      <c r="BD597" s="73"/>
      <c r="BE597" s="73"/>
      <c r="BF597" s="73"/>
      <c r="BG597" s="70"/>
      <c r="BH597" s="70"/>
      <c r="BI597" s="70"/>
      <c r="BJ597" s="70"/>
      <c r="BK597" s="70"/>
      <c r="BL597" s="70"/>
      <c r="BM597" s="70"/>
      <c r="BN597" s="70"/>
      <c r="BO597" s="70"/>
      <c r="BP597" s="70"/>
      <c r="BQ597" s="70"/>
      <c r="BR597" s="70"/>
      <c r="BS597" s="70"/>
      <c r="BT597" s="70"/>
      <c r="BU597" s="70"/>
      <c r="BV597" s="70"/>
      <c r="BW597" s="70"/>
      <c r="BX597" s="70"/>
      <c r="BY597" s="70"/>
      <c r="BZ597" s="70"/>
      <c r="CA597" s="70"/>
      <c r="CB597" s="70"/>
      <c r="CC597" s="70"/>
      <c r="CD597" s="70"/>
      <c r="CE597" s="70"/>
      <c r="CF597" s="70"/>
      <c r="CG597" s="70"/>
      <c r="CH597" s="70"/>
    </row>
    <row r="598" spans="3:86" x14ac:dyDescent="0.85">
      <c r="C598" s="72"/>
      <c r="D598" s="73"/>
      <c r="E598" s="73"/>
      <c r="F598" s="140"/>
      <c r="G598" s="140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  <c r="AK598" s="73"/>
      <c r="AL598" s="73"/>
      <c r="AM598" s="73"/>
      <c r="AN598" s="73"/>
      <c r="AO598" s="73"/>
      <c r="AP598" s="73"/>
      <c r="AQ598" s="73"/>
      <c r="AR598" s="73"/>
      <c r="AS598" s="73"/>
      <c r="AT598" s="73"/>
      <c r="AU598" s="73"/>
      <c r="AV598" s="73"/>
      <c r="AW598" s="73"/>
      <c r="AX598" s="73"/>
      <c r="AY598" s="73"/>
      <c r="AZ598" s="73"/>
      <c r="BA598" s="73"/>
      <c r="BB598" s="73"/>
      <c r="BC598" s="73"/>
      <c r="BD598" s="73"/>
      <c r="BE598" s="73"/>
      <c r="BF598" s="73"/>
      <c r="BG598" s="70"/>
      <c r="BH598" s="70"/>
      <c r="BI598" s="70"/>
      <c r="BJ598" s="70"/>
      <c r="BK598" s="70"/>
      <c r="BL598" s="70"/>
      <c r="BM598" s="70"/>
      <c r="BN598" s="70"/>
      <c r="BO598" s="70"/>
      <c r="BP598" s="70"/>
      <c r="BQ598" s="70"/>
      <c r="BR598" s="70"/>
      <c r="BS598" s="70"/>
      <c r="BT598" s="70"/>
      <c r="BU598" s="70"/>
      <c r="BV598" s="70"/>
      <c r="BW598" s="70"/>
      <c r="BX598" s="70"/>
      <c r="BY598" s="70"/>
      <c r="BZ598" s="70"/>
      <c r="CA598" s="70"/>
      <c r="CB598" s="70"/>
      <c r="CC598" s="70"/>
      <c r="CD598" s="70"/>
      <c r="CE598" s="70"/>
      <c r="CF598" s="70"/>
      <c r="CG598" s="70"/>
      <c r="CH598" s="70"/>
    </row>
    <row r="599" spans="3:86" x14ac:dyDescent="0.85">
      <c r="C599" s="72"/>
      <c r="D599" s="73"/>
      <c r="E599" s="73"/>
      <c r="F599" s="140"/>
      <c r="G599" s="140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  <c r="AK599" s="73"/>
      <c r="AL599" s="73"/>
      <c r="AM599" s="73"/>
      <c r="AN599" s="73"/>
      <c r="AO599" s="73"/>
      <c r="AP599" s="73"/>
      <c r="AQ599" s="73"/>
      <c r="AR599" s="73"/>
      <c r="AS599" s="73"/>
      <c r="AT599" s="73"/>
      <c r="AU599" s="73"/>
      <c r="AV599" s="73"/>
      <c r="AW599" s="73"/>
      <c r="AX599" s="73"/>
      <c r="AY599" s="73"/>
      <c r="AZ599" s="73"/>
      <c r="BA599" s="73"/>
      <c r="BB599" s="73"/>
      <c r="BC599" s="73"/>
      <c r="BD599" s="73"/>
      <c r="BE599" s="73"/>
      <c r="BF599" s="73"/>
      <c r="BG599" s="70"/>
      <c r="BH599" s="70"/>
      <c r="BI599" s="70"/>
      <c r="BJ599" s="70"/>
      <c r="BK599" s="70"/>
      <c r="BL599" s="70"/>
      <c r="BM599" s="70"/>
      <c r="BN599" s="70"/>
      <c r="BO599" s="70"/>
      <c r="BP599" s="70"/>
      <c r="BQ599" s="70"/>
      <c r="BR599" s="70"/>
      <c r="BS599" s="70"/>
      <c r="BT599" s="70"/>
      <c r="BU599" s="70"/>
      <c r="BV599" s="70"/>
      <c r="BW599" s="70"/>
      <c r="BX599" s="70"/>
      <c r="BY599" s="70"/>
      <c r="BZ599" s="70"/>
      <c r="CA599" s="70"/>
      <c r="CB599" s="70"/>
      <c r="CC599" s="70"/>
      <c r="CD599" s="70"/>
      <c r="CE599" s="70"/>
      <c r="CF599" s="70"/>
      <c r="CG599" s="70"/>
      <c r="CH599" s="70"/>
    </row>
    <row r="600" spans="3:86" x14ac:dyDescent="0.85">
      <c r="C600" s="72"/>
      <c r="D600" s="73"/>
      <c r="E600" s="73"/>
      <c r="F600" s="140"/>
      <c r="G600" s="140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  <c r="AK600" s="73"/>
      <c r="AL600" s="73"/>
      <c r="AM600" s="73"/>
      <c r="AN600" s="73"/>
      <c r="AO600" s="73"/>
      <c r="AP600" s="73"/>
      <c r="AQ600" s="73"/>
      <c r="AR600" s="73"/>
      <c r="AS600" s="73"/>
      <c r="AT600" s="73"/>
      <c r="AU600" s="73"/>
      <c r="AV600" s="73"/>
      <c r="AW600" s="73"/>
      <c r="AX600" s="73"/>
      <c r="AY600" s="73"/>
      <c r="AZ600" s="73"/>
      <c r="BA600" s="73"/>
      <c r="BB600" s="73"/>
      <c r="BC600" s="73"/>
      <c r="BD600" s="73"/>
      <c r="BE600" s="73"/>
      <c r="BF600" s="73"/>
      <c r="BG600" s="70"/>
      <c r="BH600" s="70"/>
      <c r="BI600" s="70"/>
      <c r="BJ600" s="70"/>
      <c r="BK600" s="70"/>
      <c r="BL600" s="70"/>
      <c r="BM600" s="70"/>
      <c r="BN600" s="70"/>
      <c r="BO600" s="70"/>
      <c r="BP600" s="70"/>
      <c r="BQ600" s="70"/>
      <c r="BR600" s="70"/>
      <c r="BS600" s="70"/>
      <c r="BT600" s="70"/>
      <c r="BU600" s="70"/>
      <c r="BV600" s="70"/>
      <c r="BW600" s="70"/>
      <c r="BX600" s="70"/>
      <c r="BY600" s="70"/>
      <c r="BZ600" s="70"/>
      <c r="CA600" s="70"/>
      <c r="CB600" s="70"/>
      <c r="CC600" s="70"/>
      <c r="CD600" s="70"/>
      <c r="CE600" s="70"/>
      <c r="CF600" s="70"/>
      <c r="CG600" s="70"/>
      <c r="CH600" s="70"/>
    </row>
    <row r="601" spans="3:86" x14ac:dyDescent="0.85">
      <c r="C601" s="72"/>
      <c r="D601" s="73"/>
      <c r="E601" s="73"/>
      <c r="F601" s="140"/>
      <c r="G601" s="140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  <c r="AK601" s="73"/>
      <c r="AL601" s="73"/>
      <c r="AM601" s="73"/>
      <c r="AN601" s="73"/>
      <c r="AO601" s="73"/>
      <c r="AP601" s="73"/>
      <c r="AQ601" s="73"/>
      <c r="AR601" s="73"/>
      <c r="AS601" s="73"/>
      <c r="AT601" s="73"/>
      <c r="AU601" s="73"/>
      <c r="AV601" s="73"/>
      <c r="AW601" s="73"/>
      <c r="AX601" s="73"/>
      <c r="AY601" s="73"/>
      <c r="AZ601" s="73"/>
      <c r="BA601" s="73"/>
      <c r="BB601" s="73"/>
      <c r="BC601" s="73"/>
      <c r="BD601" s="73"/>
      <c r="BE601" s="73"/>
      <c r="BF601" s="73"/>
      <c r="BG601" s="70"/>
      <c r="BH601" s="70"/>
      <c r="BI601" s="70"/>
      <c r="BJ601" s="70"/>
      <c r="BK601" s="70"/>
      <c r="BL601" s="70"/>
      <c r="BM601" s="70"/>
      <c r="BN601" s="70"/>
      <c r="BO601" s="70"/>
      <c r="BP601" s="70"/>
      <c r="BQ601" s="70"/>
      <c r="BR601" s="70"/>
      <c r="BS601" s="70"/>
      <c r="BT601" s="70"/>
      <c r="BU601" s="70"/>
      <c r="BV601" s="70"/>
      <c r="BW601" s="70"/>
      <c r="BX601" s="70"/>
      <c r="BY601" s="70"/>
      <c r="BZ601" s="70"/>
      <c r="CA601" s="70"/>
      <c r="CB601" s="70"/>
      <c r="CC601" s="70"/>
      <c r="CD601" s="70"/>
      <c r="CE601" s="70"/>
      <c r="CF601" s="70"/>
      <c r="CG601" s="70"/>
      <c r="CH601" s="70"/>
    </row>
    <row r="602" spans="3:86" x14ac:dyDescent="0.85">
      <c r="C602" s="72"/>
      <c r="D602" s="73"/>
      <c r="E602" s="73"/>
      <c r="F602" s="140"/>
      <c r="G602" s="140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  <c r="AK602" s="73"/>
      <c r="AL602" s="73"/>
      <c r="AM602" s="73"/>
      <c r="AN602" s="73"/>
      <c r="AO602" s="73"/>
      <c r="AP602" s="73"/>
      <c r="AQ602" s="73"/>
      <c r="AR602" s="73"/>
      <c r="AS602" s="73"/>
      <c r="AT602" s="73"/>
      <c r="AU602" s="73"/>
      <c r="AV602" s="73"/>
      <c r="AW602" s="73"/>
      <c r="AX602" s="73"/>
      <c r="AY602" s="73"/>
      <c r="AZ602" s="73"/>
      <c r="BA602" s="73"/>
      <c r="BB602" s="73"/>
      <c r="BC602" s="73"/>
      <c r="BD602" s="73"/>
      <c r="BE602" s="73"/>
      <c r="BF602" s="73"/>
      <c r="BG602" s="70"/>
      <c r="BH602" s="70"/>
      <c r="BI602" s="70"/>
      <c r="BJ602" s="70"/>
      <c r="BK602" s="70"/>
      <c r="BL602" s="70"/>
      <c r="BM602" s="70"/>
      <c r="BN602" s="70"/>
      <c r="BO602" s="70"/>
      <c r="BP602" s="70"/>
      <c r="BQ602" s="70"/>
      <c r="BR602" s="70"/>
      <c r="BS602" s="70"/>
      <c r="BT602" s="70"/>
      <c r="BU602" s="70"/>
      <c r="BV602" s="70"/>
      <c r="BW602" s="70"/>
      <c r="BX602" s="70"/>
      <c r="BY602" s="70"/>
      <c r="BZ602" s="70"/>
      <c r="CA602" s="70"/>
      <c r="CB602" s="70"/>
      <c r="CC602" s="70"/>
      <c r="CD602" s="70"/>
      <c r="CE602" s="70"/>
      <c r="CF602" s="70"/>
      <c r="CG602" s="70"/>
      <c r="CH602" s="70"/>
    </row>
    <row r="603" spans="3:86" x14ac:dyDescent="0.85">
      <c r="C603" s="72"/>
      <c r="D603" s="73"/>
      <c r="E603" s="73"/>
      <c r="F603" s="140"/>
      <c r="G603" s="140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  <c r="AK603" s="73"/>
      <c r="AL603" s="73"/>
      <c r="AM603" s="73"/>
      <c r="AN603" s="73"/>
      <c r="AO603" s="73"/>
      <c r="AP603" s="73"/>
      <c r="AQ603" s="73"/>
      <c r="AR603" s="73"/>
      <c r="AS603" s="73"/>
      <c r="AT603" s="73"/>
      <c r="AU603" s="73"/>
      <c r="AV603" s="73"/>
      <c r="AW603" s="73"/>
      <c r="AX603" s="73"/>
      <c r="AY603" s="73"/>
      <c r="AZ603" s="73"/>
      <c r="BA603" s="73"/>
      <c r="BB603" s="73"/>
      <c r="BC603" s="73"/>
      <c r="BD603" s="73"/>
      <c r="BE603" s="73"/>
      <c r="BF603" s="73"/>
      <c r="BG603" s="73"/>
      <c r="BH603" s="73"/>
      <c r="BI603" s="73"/>
      <c r="BJ603" s="73"/>
      <c r="BK603" s="73"/>
      <c r="BL603" s="73"/>
      <c r="BM603" s="73"/>
      <c r="BN603" s="73"/>
      <c r="BO603" s="73"/>
      <c r="BP603" s="73"/>
      <c r="BQ603" s="73"/>
      <c r="BR603" s="73"/>
      <c r="BS603" s="73"/>
      <c r="BT603" s="73"/>
      <c r="BU603" s="73"/>
      <c r="BV603" s="73"/>
      <c r="BW603" s="73"/>
      <c r="BX603" s="73"/>
      <c r="BY603" s="73"/>
      <c r="BZ603" s="73"/>
      <c r="CA603" s="73"/>
      <c r="CB603" s="73"/>
      <c r="CC603" s="73"/>
      <c r="CD603" s="73"/>
      <c r="CE603" s="73"/>
      <c r="CF603" s="73"/>
    </row>
    <row r="604" spans="3:86" x14ac:dyDescent="0.85">
      <c r="C604" s="72"/>
      <c r="D604" s="73"/>
      <c r="E604" s="73"/>
      <c r="F604" s="140"/>
      <c r="G604" s="140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  <c r="AK604" s="73"/>
      <c r="AL604" s="73"/>
      <c r="AM604" s="73"/>
      <c r="AN604" s="73"/>
      <c r="AO604" s="73"/>
      <c r="AP604" s="73"/>
      <c r="AQ604" s="73"/>
      <c r="AR604" s="73"/>
      <c r="AS604" s="73"/>
      <c r="AT604" s="73"/>
      <c r="AU604" s="73"/>
      <c r="AV604" s="73"/>
      <c r="AW604" s="73"/>
      <c r="AX604" s="73"/>
      <c r="AY604" s="73"/>
      <c r="AZ604" s="73"/>
      <c r="BA604" s="73"/>
      <c r="BB604" s="73"/>
      <c r="BC604" s="73"/>
      <c r="BD604" s="73"/>
      <c r="BE604" s="73"/>
      <c r="BF604" s="73"/>
      <c r="BG604" s="73"/>
      <c r="BH604" s="73"/>
      <c r="BI604" s="73"/>
      <c r="BJ604" s="73"/>
      <c r="BK604" s="73"/>
      <c r="BL604" s="73"/>
      <c r="BM604" s="73"/>
      <c r="BN604" s="73"/>
      <c r="BO604" s="73"/>
      <c r="BP604" s="73"/>
      <c r="BQ604" s="73"/>
      <c r="BR604" s="73"/>
      <c r="BS604" s="73"/>
      <c r="BT604" s="73"/>
      <c r="BU604" s="73"/>
      <c r="BV604" s="73"/>
      <c r="BW604" s="73"/>
      <c r="BX604" s="73"/>
      <c r="BY604" s="73"/>
      <c r="BZ604" s="73"/>
      <c r="CA604" s="73"/>
      <c r="CB604" s="73"/>
      <c r="CC604" s="73"/>
      <c r="CD604" s="73"/>
      <c r="CE604" s="73"/>
      <c r="CF604" s="73"/>
    </row>
    <row r="605" spans="3:86" x14ac:dyDescent="0.85">
      <c r="C605" s="72"/>
      <c r="D605" s="73"/>
      <c r="E605" s="73"/>
      <c r="F605" s="140"/>
      <c r="G605" s="140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  <c r="AK605" s="73"/>
      <c r="AL605" s="73"/>
      <c r="AM605" s="73"/>
      <c r="AN605" s="73"/>
      <c r="AO605" s="73"/>
      <c r="AP605" s="73"/>
      <c r="AQ605" s="73"/>
      <c r="AR605" s="73"/>
      <c r="AS605" s="73"/>
      <c r="AT605" s="73"/>
      <c r="AU605" s="73"/>
      <c r="AV605" s="73"/>
      <c r="AW605" s="73"/>
      <c r="AX605" s="73"/>
      <c r="AY605" s="73"/>
      <c r="AZ605" s="73"/>
      <c r="BA605" s="73"/>
      <c r="BB605" s="73"/>
      <c r="BC605" s="73"/>
      <c r="BD605" s="73"/>
      <c r="BE605" s="73"/>
      <c r="BF605" s="73"/>
      <c r="BG605" s="73"/>
      <c r="BH605" s="73"/>
      <c r="BI605" s="73"/>
      <c r="BJ605" s="73"/>
      <c r="BK605" s="73"/>
      <c r="BL605" s="73"/>
      <c r="BM605" s="73"/>
      <c r="BN605" s="73"/>
      <c r="BO605" s="73"/>
      <c r="BP605" s="73"/>
      <c r="BQ605" s="73"/>
      <c r="BR605" s="73"/>
      <c r="BS605" s="73"/>
      <c r="BT605" s="73"/>
      <c r="BU605" s="73"/>
      <c r="BV605" s="73"/>
      <c r="BW605" s="73"/>
      <c r="BX605" s="73"/>
      <c r="BY605" s="73"/>
      <c r="BZ605" s="73"/>
      <c r="CA605" s="73"/>
      <c r="CB605" s="73"/>
      <c r="CC605" s="73"/>
      <c r="CD605" s="73"/>
      <c r="CE605" s="73"/>
      <c r="CF605" s="73"/>
    </row>
    <row r="606" spans="3:86" x14ac:dyDescent="0.85">
      <c r="C606" s="72"/>
      <c r="D606" s="73"/>
      <c r="E606" s="73"/>
      <c r="F606" s="140"/>
      <c r="G606" s="140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  <c r="AK606" s="73"/>
      <c r="AL606" s="73"/>
      <c r="AM606" s="73"/>
      <c r="AN606" s="73"/>
      <c r="AO606" s="73"/>
      <c r="AP606" s="73"/>
      <c r="AQ606" s="73"/>
      <c r="AR606" s="73"/>
      <c r="AS606" s="73"/>
      <c r="AT606" s="73"/>
      <c r="AU606" s="73"/>
      <c r="AV606" s="73"/>
      <c r="AW606" s="73"/>
      <c r="AX606" s="73"/>
      <c r="AY606" s="73"/>
      <c r="AZ606" s="73"/>
      <c r="BA606" s="73"/>
      <c r="BB606" s="73"/>
      <c r="BC606" s="73"/>
      <c r="BD606" s="73"/>
      <c r="BE606" s="73"/>
      <c r="BF606" s="73"/>
      <c r="BG606" s="73"/>
      <c r="BH606" s="73"/>
      <c r="BI606" s="73"/>
      <c r="BJ606" s="73"/>
      <c r="BK606" s="73"/>
      <c r="BL606" s="73"/>
      <c r="BM606" s="73"/>
      <c r="BN606" s="73"/>
      <c r="BO606" s="73"/>
      <c r="BP606" s="73"/>
      <c r="BQ606" s="73"/>
      <c r="BR606" s="73"/>
      <c r="BS606" s="73"/>
      <c r="BT606" s="73"/>
      <c r="BU606" s="73"/>
      <c r="BV606" s="73"/>
      <c r="BW606" s="73"/>
      <c r="BX606" s="73"/>
      <c r="BY606" s="73"/>
      <c r="BZ606" s="73"/>
      <c r="CA606" s="73"/>
      <c r="CB606" s="73"/>
      <c r="CC606" s="73"/>
      <c r="CD606" s="73"/>
      <c r="CE606" s="73"/>
      <c r="CF606" s="73"/>
    </row>
    <row r="607" spans="3:86" x14ac:dyDescent="0.85">
      <c r="C607" s="72"/>
      <c r="D607" s="73"/>
      <c r="E607" s="73"/>
      <c r="F607" s="140"/>
      <c r="G607" s="140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  <c r="AK607" s="73"/>
      <c r="AL607" s="73"/>
      <c r="AM607" s="73"/>
      <c r="AN607" s="73"/>
      <c r="AO607" s="73"/>
      <c r="AP607" s="73"/>
      <c r="AQ607" s="73"/>
      <c r="AR607" s="73"/>
      <c r="AS607" s="73"/>
      <c r="AT607" s="73"/>
      <c r="AU607" s="73"/>
      <c r="AV607" s="73"/>
      <c r="AW607" s="73"/>
      <c r="AX607" s="73"/>
      <c r="AY607" s="73"/>
      <c r="AZ607" s="73"/>
      <c r="BA607" s="73"/>
      <c r="BB607" s="73"/>
      <c r="BC607" s="73"/>
      <c r="BD607" s="73"/>
      <c r="BE607" s="73"/>
      <c r="BF607" s="73"/>
      <c r="BG607" s="73"/>
      <c r="BH607" s="73"/>
      <c r="BI607" s="73"/>
      <c r="BJ607" s="73"/>
      <c r="BK607" s="73"/>
      <c r="BL607" s="73"/>
      <c r="BM607" s="73"/>
      <c r="BN607" s="73"/>
      <c r="BO607" s="73"/>
      <c r="BP607" s="73"/>
      <c r="BQ607" s="73"/>
      <c r="BR607" s="73"/>
      <c r="BS607" s="73"/>
      <c r="BT607" s="73"/>
      <c r="BU607" s="73"/>
      <c r="BV607" s="73"/>
      <c r="BW607" s="73"/>
      <c r="BX607" s="73"/>
      <c r="BY607" s="73"/>
      <c r="BZ607" s="73"/>
      <c r="CA607" s="73"/>
      <c r="CB607" s="73"/>
      <c r="CC607" s="73"/>
      <c r="CD607" s="73"/>
      <c r="CE607" s="73"/>
      <c r="CF607" s="73"/>
    </row>
    <row r="608" spans="3:86" x14ac:dyDescent="0.85">
      <c r="C608" s="72"/>
      <c r="D608" s="73"/>
      <c r="E608" s="73"/>
      <c r="F608" s="140"/>
      <c r="G608" s="140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  <c r="AK608" s="73"/>
      <c r="AL608" s="73"/>
      <c r="AM608" s="73"/>
      <c r="AN608" s="73"/>
      <c r="AO608" s="73"/>
      <c r="AP608" s="73"/>
      <c r="AQ608" s="73"/>
      <c r="AR608" s="73"/>
      <c r="AS608" s="73"/>
      <c r="AT608" s="73"/>
      <c r="AU608" s="73"/>
      <c r="AV608" s="73"/>
      <c r="AW608" s="73"/>
      <c r="AX608" s="73"/>
      <c r="AY608" s="73"/>
      <c r="AZ608" s="73"/>
      <c r="BA608" s="73"/>
      <c r="BB608" s="73"/>
      <c r="BC608" s="73"/>
      <c r="BD608" s="73"/>
      <c r="BE608" s="73"/>
      <c r="BF608" s="73"/>
      <c r="BG608" s="73"/>
      <c r="BH608" s="73"/>
      <c r="BI608" s="73"/>
      <c r="BJ608" s="73"/>
      <c r="BK608" s="73"/>
      <c r="BL608" s="73"/>
      <c r="BM608" s="73"/>
      <c r="BN608" s="73"/>
      <c r="BO608" s="73"/>
      <c r="BP608" s="73"/>
      <c r="BQ608" s="73"/>
      <c r="BR608" s="73"/>
      <c r="BS608" s="73"/>
      <c r="BT608" s="73"/>
      <c r="BU608" s="73"/>
      <c r="BV608" s="73"/>
      <c r="BW608" s="73"/>
      <c r="BX608" s="73"/>
      <c r="BY608" s="73"/>
      <c r="BZ608" s="73"/>
      <c r="CA608" s="73"/>
      <c r="CB608" s="73"/>
      <c r="CC608" s="73"/>
      <c r="CD608" s="73"/>
      <c r="CE608" s="73"/>
      <c r="CF608" s="73"/>
    </row>
    <row r="609" spans="3:84" x14ac:dyDescent="0.85">
      <c r="C609" s="72"/>
      <c r="D609" s="73"/>
      <c r="E609" s="73"/>
      <c r="F609" s="140"/>
      <c r="G609" s="140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  <c r="AK609" s="73"/>
      <c r="AL609" s="73"/>
      <c r="AM609" s="73"/>
      <c r="AN609" s="73"/>
      <c r="AO609" s="73"/>
      <c r="AP609" s="73"/>
      <c r="AQ609" s="73"/>
      <c r="AR609" s="73"/>
      <c r="AS609" s="73"/>
      <c r="AT609" s="73"/>
      <c r="AU609" s="73"/>
      <c r="AV609" s="73"/>
      <c r="AW609" s="73"/>
      <c r="AX609" s="73"/>
      <c r="AY609" s="73"/>
      <c r="AZ609" s="73"/>
      <c r="BA609" s="73"/>
      <c r="BB609" s="73"/>
      <c r="BC609" s="73"/>
      <c r="BD609" s="73"/>
      <c r="BE609" s="73"/>
      <c r="BF609" s="73"/>
      <c r="BG609" s="73"/>
      <c r="BH609" s="73"/>
      <c r="BI609" s="73"/>
      <c r="BJ609" s="73"/>
      <c r="BK609" s="73"/>
      <c r="BL609" s="73"/>
      <c r="BM609" s="73"/>
      <c r="BN609" s="73"/>
      <c r="BO609" s="73"/>
      <c r="BP609" s="73"/>
      <c r="BQ609" s="73"/>
      <c r="BR609" s="73"/>
      <c r="BS609" s="73"/>
      <c r="BT609" s="73"/>
      <c r="BU609" s="73"/>
      <c r="BV609" s="73"/>
      <c r="BW609" s="73"/>
      <c r="BX609" s="73"/>
      <c r="BY609" s="73"/>
      <c r="BZ609" s="73"/>
      <c r="CA609" s="73"/>
      <c r="CB609" s="73"/>
      <c r="CC609" s="73"/>
      <c r="CD609" s="73"/>
      <c r="CE609" s="73"/>
      <c r="CF609" s="73"/>
    </row>
    <row r="610" spans="3:84" x14ac:dyDescent="0.85">
      <c r="C610" s="72"/>
      <c r="D610" s="73"/>
      <c r="E610" s="73"/>
      <c r="F610" s="140"/>
      <c r="G610" s="140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  <c r="AK610" s="73"/>
      <c r="AL610" s="73"/>
      <c r="AM610" s="73"/>
      <c r="AN610" s="73"/>
      <c r="AO610" s="73"/>
      <c r="AP610" s="73"/>
      <c r="AQ610" s="73"/>
      <c r="AR610" s="73"/>
      <c r="AS610" s="73"/>
      <c r="AT610" s="73"/>
      <c r="AU610" s="73"/>
      <c r="AV610" s="73"/>
      <c r="AW610" s="73"/>
      <c r="AX610" s="73"/>
      <c r="AY610" s="73"/>
      <c r="AZ610" s="73"/>
      <c r="BA610" s="73"/>
      <c r="BB610" s="73"/>
      <c r="BC610" s="73"/>
      <c r="BD610" s="73"/>
      <c r="BE610" s="73"/>
      <c r="BF610" s="73"/>
      <c r="BG610" s="73"/>
      <c r="BH610" s="73"/>
      <c r="BI610" s="73"/>
      <c r="BJ610" s="73"/>
      <c r="BK610" s="73"/>
      <c r="BL610" s="73"/>
      <c r="BM610" s="73"/>
      <c r="BN610" s="73"/>
      <c r="BO610" s="73"/>
      <c r="BP610" s="73"/>
      <c r="BQ610" s="73"/>
      <c r="BR610" s="73"/>
      <c r="BS610" s="73"/>
      <c r="BT610" s="73"/>
      <c r="BU610" s="73"/>
      <c r="BV610" s="73"/>
      <c r="BW610" s="73"/>
      <c r="BX610" s="73"/>
      <c r="BY610" s="73"/>
      <c r="BZ610" s="73"/>
      <c r="CA610" s="73"/>
      <c r="CB610" s="73"/>
      <c r="CC610" s="73"/>
      <c r="CD610" s="73"/>
      <c r="CE610" s="73"/>
      <c r="CF610" s="73"/>
    </row>
    <row r="611" spans="3:84" x14ac:dyDescent="0.85">
      <c r="C611" s="72"/>
      <c r="D611" s="73"/>
      <c r="E611" s="73"/>
      <c r="F611" s="140"/>
      <c r="G611" s="140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  <c r="AK611" s="73"/>
      <c r="AL611" s="73"/>
      <c r="AM611" s="73"/>
      <c r="AN611" s="73"/>
      <c r="AO611" s="73"/>
      <c r="AP611" s="73"/>
      <c r="AQ611" s="73"/>
      <c r="AR611" s="73"/>
      <c r="AS611" s="73"/>
      <c r="AT611" s="73"/>
      <c r="AU611" s="73"/>
      <c r="AV611" s="73"/>
      <c r="AW611" s="73"/>
      <c r="AX611" s="73"/>
      <c r="AY611" s="73"/>
      <c r="AZ611" s="73"/>
      <c r="BA611" s="73"/>
      <c r="BB611" s="73"/>
      <c r="BC611" s="73"/>
      <c r="BD611" s="73"/>
      <c r="BE611" s="73"/>
      <c r="BF611" s="73"/>
      <c r="BG611" s="73"/>
      <c r="BH611" s="73"/>
      <c r="BI611" s="73"/>
      <c r="BJ611" s="73"/>
      <c r="BK611" s="73"/>
      <c r="BL611" s="73"/>
      <c r="BM611" s="73"/>
      <c r="BN611" s="73"/>
      <c r="BO611" s="73"/>
      <c r="BP611" s="73"/>
      <c r="BQ611" s="73"/>
      <c r="BR611" s="73"/>
      <c r="BS611" s="73"/>
      <c r="BT611" s="73"/>
      <c r="BU611" s="73"/>
      <c r="BV611" s="73"/>
      <c r="BW611" s="73"/>
      <c r="BX611" s="73"/>
      <c r="BY611" s="73"/>
      <c r="BZ611" s="73"/>
      <c r="CA611" s="73"/>
      <c r="CB611" s="73"/>
      <c r="CC611" s="73"/>
      <c r="CD611" s="73"/>
      <c r="CE611" s="73"/>
      <c r="CF611" s="73"/>
    </row>
    <row r="612" spans="3:84" x14ac:dyDescent="0.85">
      <c r="C612" s="72"/>
      <c r="D612" s="73"/>
      <c r="E612" s="73"/>
      <c r="F612" s="140"/>
      <c r="G612" s="140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  <c r="AK612" s="73"/>
      <c r="AL612" s="73"/>
      <c r="AM612" s="73"/>
      <c r="AN612" s="73"/>
      <c r="AO612" s="73"/>
      <c r="AP612" s="73"/>
      <c r="AQ612" s="73"/>
      <c r="AR612" s="73"/>
      <c r="AS612" s="73"/>
      <c r="AT612" s="73"/>
      <c r="AU612" s="73"/>
      <c r="AV612" s="73"/>
      <c r="AW612" s="73"/>
      <c r="AX612" s="73"/>
      <c r="AY612" s="73"/>
      <c r="AZ612" s="73"/>
      <c r="BA612" s="73"/>
      <c r="BB612" s="73"/>
      <c r="BC612" s="73"/>
      <c r="BD612" s="73"/>
      <c r="BE612" s="73"/>
      <c r="BF612" s="73"/>
      <c r="BG612" s="73"/>
      <c r="BH612" s="73"/>
      <c r="BI612" s="73"/>
      <c r="BJ612" s="73"/>
      <c r="BK612" s="73"/>
      <c r="BL612" s="73"/>
      <c r="BM612" s="73"/>
      <c r="BN612" s="73"/>
      <c r="BO612" s="73"/>
      <c r="BP612" s="73"/>
      <c r="BQ612" s="73"/>
      <c r="BR612" s="73"/>
      <c r="BS612" s="73"/>
      <c r="BT612" s="73"/>
      <c r="BU612" s="73"/>
      <c r="BV612" s="73"/>
      <c r="BW612" s="73"/>
      <c r="BX612" s="73"/>
      <c r="BY612" s="73"/>
      <c r="BZ612" s="73"/>
      <c r="CA612" s="73"/>
      <c r="CB612" s="73"/>
      <c r="CC612" s="73"/>
      <c r="CD612" s="73"/>
      <c r="CE612" s="73"/>
      <c r="CF612" s="73"/>
    </row>
    <row r="613" spans="3:84" x14ac:dyDescent="0.85">
      <c r="C613" s="72"/>
      <c r="D613" s="73"/>
      <c r="E613" s="73"/>
      <c r="F613" s="140"/>
      <c r="G613" s="140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  <c r="AK613" s="73"/>
      <c r="AL613" s="73"/>
      <c r="AM613" s="73"/>
      <c r="AN613" s="73"/>
      <c r="AO613" s="73"/>
      <c r="AP613" s="73"/>
      <c r="AQ613" s="73"/>
      <c r="AR613" s="73"/>
      <c r="AS613" s="73"/>
      <c r="AT613" s="73"/>
      <c r="AU613" s="73"/>
      <c r="AV613" s="73"/>
      <c r="AW613" s="73"/>
      <c r="AX613" s="73"/>
      <c r="AY613" s="73"/>
      <c r="AZ613" s="73"/>
      <c r="BA613" s="73"/>
      <c r="BB613" s="73"/>
      <c r="BC613" s="73"/>
      <c r="BD613" s="73"/>
      <c r="BE613" s="73"/>
      <c r="BF613" s="73"/>
      <c r="BG613" s="73"/>
      <c r="BH613" s="73"/>
      <c r="BI613" s="73"/>
      <c r="BJ613" s="73"/>
      <c r="BK613" s="73"/>
      <c r="BL613" s="73"/>
      <c r="BM613" s="73"/>
      <c r="BN613" s="73"/>
      <c r="BO613" s="73"/>
      <c r="BP613" s="73"/>
      <c r="BQ613" s="73"/>
      <c r="BR613" s="73"/>
      <c r="BS613" s="73"/>
      <c r="BT613" s="73"/>
      <c r="BU613" s="73"/>
      <c r="BV613" s="73"/>
      <c r="BW613" s="73"/>
      <c r="BX613" s="73"/>
      <c r="BY613" s="73"/>
      <c r="BZ613" s="73"/>
      <c r="CA613" s="73"/>
      <c r="CB613" s="73"/>
      <c r="CC613" s="73"/>
      <c r="CD613" s="73"/>
      <c r="CE613" s="73"/>
      <c r="CF613" s="73"/>
    </row>
    <row r="614" spans="3:84" x14ac:dyDescent="0.85">
      <c r="C614" s="72"/>
      <c r="D614" s="73"/>
      <c r="E614" s="73"/>
      <c r="F614" s="140"/>
      <c r="G614" s="140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  <c r="AK614" s="73"/>
      <c r="AL614" s="73"/>
      <c r="AM614" s="73"/>
      <c r="AN614" s="73"/>
      <c r="AO614" s="73"/>
      <c r="AP614" s="73"/>
      <c r="AQ614" s="73"/>
      <c r="AR614" s="73"/>
      <c r="AS614" s="73"/>
      <c r="AT614" s="73"/>
      <c r="AU614" s="73"/>
      <c r="AV614" s="73"/>
      <c r="AW614" s="73"/>
      <c r="AX614" s="73"/>
      <c r="AY614" s="73"/>
      <c r="AZ614" s="73"/>
      <c r="BA614" s="73"/>
      <c r="BB614" s="73"/>
      <c r="BC614" s="73"/>
      <c r="BD614" s="73"/>
      <c r="BE614" s="73"/>
      <c r="BF614" s="73"/>
      <c r="BG614" s="73"/>
      <c r="BH614" s="73"/>
      <c r="BI614" s="73"/>
      <c r="BJ614" s="73"/>
      <c r="BK614" s="73"/>
      <c r="BL614" s="73"/>
      <c r="BM614" s="73"/>
      <c r="BN614" s="73"/>
      <c r="BO614" s="73"/>
      <c r="BP614" s="73"/>
      <c r="BQ614" s="73"/>
      <c r="BR614" s="73"/>
      <c r="BS614" s="73"/>
      <c r="BT614" s="73"/>
      <c r="BU614" s="73"/>
      <c r="BV614" s="73"/>
      <c r="BW614" s="73"/>
      <c r="BX614" s="73"/>
      <c r="BY614" s="73"/>
      <c r="BZ614" s="73"/>
      <c r="CA614" s="73"/>
      <c r="CB614" s="73"/>
      <c r="CC614" s="73"/>
      <c r="CD614" s="73"/>
      <c r="CE614" s="73"/>
      <c r="CF614" s="73"/>
    </row>
    <row r="615" spans="3:84" x14ac:dyDescent="0.85">
      <c r="C615" s="72"/>
      <c r="D615" s="73"/>
      <c r="E615" s="73"/>
      <c r="F615" s="140"/>
      <c r="G615" s="140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  <c r="AK615" s="73"/>
      <c r="AL615" s="73"/>
      <c r="AM615" s="73"/>
      <c r="AN615" s="73"/>
      <c r="AO615" s="73"/>
      <c r="AP615" s="73"/>
      <c r="AQ615" s="73"/>
      <c r="AR615" s="73"/>
      <c r="AS615" s="73"/>
      <c r="AT615" s="73"/>
      <c r="AU615" s="73"/>
      <c r="AV615" s="73"/>
      <c r="AW615" s="73"/>
      <c r="AX615" s="73"/>
      <c r="AY615" s="73"/>
      <c r="AZ615" s="73"/>
      <c r="BA615" s="73"/>
      <c r="BB615" s="73"/>
      <c r="BC615" s="73"/>
      <c r="BD615" s="73"/>
      <c r="BE615" s="73"/>
      <c r="BF615" s="73"/>
      <c r="BG615" s="73"/>
      <c r="BH615" s="73"/>
      <c r="BI615" s="73"/>
      <c r="BJ615" s="73"/>
      <c r="BK615" s="73"/>
      <c r="BL615" s="73"/>
      <c r="BM615" s="73"/>
      <c r="BN615" s="73"/>
      <c r="BO615" s="73"/>
      <c r="BP615" s="73"/>
      <c r="BQ615" s="73"/>
      <c r="BR615" s="73"/>
      <c r="BS615" s="73"/>
      <c r="BT615" s="73"/>
      <c r="BU615" s="73"/>
      <c r="BV615" s="73"/>
      <c r="BW615" s="73"/>
      <c r="BX615" s="73"/>
      <c r="BY615" s="73"/>
      <c r="BZ615" s="73"/>
      <c r="CA615" s="73"/>
      <c r="CB615" s="73"/>
      <c r="CC615" s="73"/>
      <c r="CD615" s="73"/>
      <c r="CE615" s="73"/>
      <c r="CF615" s="73"/>
    </row>
    <row r="616" spans="3:84" x14ac:dyDescent="0.85">
      <c r="C616" s="72"/>
      <c r="D616" s="73"/>
      <c r="E616" s="73"/>
      <c r="F616" s="140"/>
      <c r="G616" s="140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  <c r="AK616" s="73"/>
      <c r="AL616" s="73"/>
      <c r="AM616" s="73"/>
      <c r="AN616" s="73"/>
      <c r="AO616" s="73"/>
      <c r="AP616" s="73"/>
      <c r="AQ616" s="73"/>
      <c r="AR616" s="73"/>
      <c r="AS616" s="73"/>
      <c r="AT616" s="73"/>
      <c r="AU616" s="73"/>
      <c r="AV616" s="73"/>
      <c r="AW616" s="73"/>
      <c r="AX616" s="73"/>
      <c r="AY616" s="73"/>
      <c r="AZ616" s="73"/>
      <c r="BA616" s="73"/>
      <c r="BB616" s="73"/>
      <c r="BC616" s="73"/>
      <c r="BD616" s="73"/>
      <c r="BE616" s="73"/>
      <c r="BF616" s="73"/>
      <c r="BG616" s="73"/>
      <c r="BH616" s="73"/>
      <c r="BI616" s="73"/>
      <c r="BJ616" s="73"/>
      <c r="BK616" s="73"/>
      <c r="BL616" s="73"/>
      <c r="BM616" s="73"/>
      <c r="BN616" s="73"/>
      <c r="BO616" s="73"/>
      <c r="BP616" s="73"/>
      <c r="BQ616" s="73"/>
      <c r="BR616" s="73"/>
      <c r="BS616" s="73"/>
      <c r="BT616" s="73"/>
      <c r="BU616" s="73"/>
      <c r="BV616" s="73"/>
      <c r="BW616" s="73"/>
      <c r="BX616" s="73"/>
      <c r="BY616" s="73"/>
      <c r="BZ616" s="73"/>
      <c r="CA616" s="73"/>
      <c r="CB616" s="73"/>
      <c r="CC616" s="73"/>
      <c r="CD616" s="73"/>
      <c r="CE616" s="73"/>
      <c r="CF616" s="73"/>
    </row>
    <row r="617" spans="3:84" x14ac:dyDescent="0.85">
      <c r="C617" s="72"/>
      <c r="D617" s="73"/>
      <c r="E617" s="73"/>
      <c r="F617" s="140"/>
      <c r="G617" s="140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  <c r="AK617" s="73"/>
      <c r="AL617" s="73"/>
      <c r="AM617" s="73"/>
      <c r="AN617" s="73"/>
      <c r="AO617" s="73"/>
      <c r="AP617" s="73"/>
      <c r="AQ617" s="73"/>
      <c r="AR617" s="73"/>
      <c r="AS617" s="73"/>
      <c r="AT617" s="73"/>
      <c r="AU617" s="73"/>
      <c r="AV617" s="73"/>
      <c r="AW617" s="73"/>
      <c r="AX617" s="73"/>
      <c r="AY617" s="73"/>
      <c r="AZ617" s="73"/>
      <c r="BA617" s="73"/>
      <c r="BB617" s="73"/>
      <c r="BC617" s="73"/>
      <c r="BD617" s="73"/>
      <c r="BE617" s="73"/>
      <c r="BF617" s="73"/>
      <c r="BG617" s="73"/>
      <c r="BH617" s="73"/>
      <c r="BI617" s="73"/>
      <c r="BJ617" s="73"/>
      <c r="BK617" s="73"/>
      <c r="BL617" s="73"/>
      <c r="BM617" s="73"/>
      <c r="BN617" s="73"/>
      <c r="BO617" s="73"/>
      <c r="BP617" s="73"/>
      <c r="BQ617" s="73"/>
      <c r="BR617" s="73"/>
      <c r="BS617" s="73"/>
      <c r="BT617" s="73"/>
      <c r="BU617" s="73"/>
      <c r="BV617" s="73"/>
      <c r="BW617" s="73"/>
      <c r="BX617" s="73"/>
      <c r="BY617" s="73"/>
      <c r="BZ617" s="73"/>
      <c r="CA617" s="73"/>
      <c r="CB617" s="73"/>
      <c r="CC617" s="73"/>
      <c r="CD617" s="73"/>
      <c r="CE617" s="73"/>
      <c r="CF617" s="73"/>
    </row>
    <row r="618" spans="3:84" x14ac:dyDescent="0.85">
      <c r="C618" s="72"/>
      <c r="D618" s="73"/>
      <c r="E618" s="73"/>
      <c r="F618" s="140"/>
      <c r="G618" s="140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  <c r="AK618" s="73"/>
      <c r="AL618" s="73"/>
      <c r="AM618" s="73"/>
      <c r="AN618" s="73"/>
      <c r="AO618" s="73"/>
      <c r="AP618" s="73"/>
      <c r="AQ618" s="73"/>
      <c r="AR618" s="73"/>
      <c r="AS618" s="73"/>
      <c r="AT618" s="73"/>
      <c r="AU618" s="73"/>
      <c r="AV618" s="73"/>
      <c r="AW618" s="73"/>
      <c r="AX618" s="73"/>
      <c r="AY618" s="73"/>
      <c r="AZ618" s="73"/>
      <c r="BA618" s="73"/>
      <c r="BB618" s="73"/>
      <c r="BC618" s="73"/>
      <c r="BD618" s="73"/>
      <c r="BE618" s="73"/>
      <c r="BF618" s="73"/>
      <c r="BG618" s="73"/>
      <c r="BH618" s="73"/>
      <c r="BI618" s="73"/>
      <c r="BJ618" s="73"/>
      <c r="BK618" s="73"/>
      <c r="BL618" s="73"/>
      <c r="BM618" s="73"/>
      <c r="BN618" s="73"/>
      <c r="BO618" s="73"/>
      <c r="BP618" s="73"/>
      <c r="BQ618" s="73"/>
      <c r="BR618" s="73"/>
      <c r="BS618" s="73"/>
      <c r="BT618" s="73"/>
      <c r="BU618" s="73"/>
      <c r="BV618" s="73"/>
      <c r="BW618" s="73"/>
      <c r="BX618" s="73"/>
      <c r="BY618" s="73"/>
      <c r="BZ618" s="73"/>
      <c r="CA618" s="73"/>
      <c r="CB618" s="73"/>
      <c r="CC618" s="73"/>
      <c r="CD618" s="73"/>
      <c r="CE618" s="73"/>
      <c r="CF618" s="73"/>
    </row>
    <row r="619" spans="3:84" x14ac:dyDescent="0.85">
      <c r="C619" s="72"/>
      <c r="D619" s="73"/>
      <c r="E619" s="73"/>
      <c r="F619" s="140"/>
      <c r="G619" s="140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  <c r="AK619" s="73"/>
      <c r="AL619" s="73"/>
      <c r="AM619" s="73"/>
      <c r="AN619" s="73"/>
      <c r="AO619" s="73"/>
      <c r="AP619" s="73"/>
      <c r="AQ619" s="73"/>
      <c r="AR619" s="73"/>
      <c r="AS619" s="73"/>
      <c r="AT619" s="73"/>
      <c r="AU619" s="73"/>
      <c r="AV619" s="73"/>
      <c r="AW619" s="73"/>
      <c r="AX619" s="73"/>
      <c r="AY619" s="73"/>
      <c r="AZ619" s="73"/>
      <c r="BA619" s="73"/>
      <c r="BB619" s="73"/>
      <c r="BC619" s="73"/>
      <c r="BD619" s="73"/>
      <c r="BE619" s="73"/>
      <c r="BF619" s="73"/>
      <c r="BG619" s="73"/>
      <c r="BH619" s="73"/>
      <c r="BI619" s="73"/>
      <c r="BJ619" s="73"/>
      <c r="BK619" s="73"/>
      <c r="BL619" s="73"/>
      <c r="BM619" s="73"/>
      <c r="BN619" s="73"/>
      <c r="BO619" s="73"/>
      <c r="BP619" s="73"/>
      <c r="BQ619" s="73"/>
      <c r="BR619" s="73"/>
      <c r="BS619" s="73"/>
      <c r="BT619" s="73"/>
      <c r="BU619" s="73"/>
      <c r="BV619" s="73"/>
      <c r="BW619" s="73"/>
      <c r="BX619" s="73"/>
      <c r="BY619" s="73"/>
      <c r="BZ619" s="73"/>
      <c r="CA619" s="73"/>
      <c r="CB619" s="73"/>
      <c r="CC619" s="73"/>
      <c r="CD619" s="73"/>
      <c r="CE619" s="73"/>
      <c r="CF619" s="73"/>
    </row>
    <row r="620" spans="3:84" x14ac:dyDescent="0.85">
      <c r="C620" s="72"/>
      <c r="D620" s="73"/>
      <c r="E620" s="73"/>
      <c r="F620" s="140"/>
      <c r="G620" s="140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  <c r="AK620" s="73"/>
      <c r="AL620" s="73"/>
      <c r="AM620" s="73"/>
      <c r="AN620" s="73"/>
      <c r="AO620" s="73"/>
      <c r="AP620" s="73"/>
      <c r="AQ620" s="73"/>
      <c r="AR620" s="73"/>
      <c r="AS620" s="73"/>
      <c r="AT620" s="73"/>
      <c r="AU620" s="73"/>
      <c r="AV620" s="73"/>
      <c r="AW620" s="73"/>
      <c r="AX620" s="73"/>
      <c r="AY620" s="73"/>
      <c r="AZ620" s="73"/>
      <c r="BA620" s="73"/>
      <c r="BB620" s="73"/>
      <c r="BC620" s="73"/>
      <c r="BD620" s="73"/>
      <c r="BE620" s="73"/>
      <c r="BF620" s="73"/>
      <c r="BG620" s="73"/>
      <c r="BH620" s="73"/>
      <c r="BI620" s="73"/>
      <c r="BJ620" s="73"/>
      <c r="BK620" s="73"/>
      <c r="BL620" s="73"/>
      <c r="BM620" s="73"/>
      <c r="BN620" s="73"/>
      <c r="BO620" s="73"/>
      <c r="BP620" s="73"/>
      <c r="BQ620" s="73"/>
      <c r="BR620" s="73"/>
      <c r="BS620" s="73"/>
      <c r="BT620" s="73"/>
      <c r="BU620" s="73"/>
      <c r="BV620" s="73"/>
      <c r="BW620" s="73"/>
      <c r="BX620" s="73"/>
      <c r="BY620" s="73"/>
      <c r="BZ620" s="73"/>
      <c r="CA620" s="73"/>
      <c r="CB620" s="73"/>
      <c r="CC620" s="73"/>
      <c r="CD620" s="73"/>
      <c r="CE620" s="73"/>
      <c r="CF620" s="73"/>
    </row>
    <row r="621" spans="3:84" x14ac:dyDescent="0.85">
      <c r="C621" s="72"/>
      <c r="D621" s="73"/>
      <c r="E621" s="73"/>
      <c r="F621" s="140"/>
      <c r="G621" s="140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  <c r="AK621" s="73"/>
      <c r="AL621" s="73"/>
      <c r="AM621" s="73"/>
      <c r="AN621" s="73"/>
      <c r="AO621" s="73"/>
      <c r="AP621" s="73"/>
      <c r="AQ621" s="73"/>
      <c r="AR621" s="73"/>
      <c r="AS621" s="73"/>
      <c r="AT621" s="73"/>
      <c r="AU621" s="73"/>
      <c r="AV621" s="73"/>
      <c r="AW621" s="73"/>
      <c r="AX621" s="73"/>
      <c r="AY621" s="73"/>
      <c r="AZ621" s="73"/>
      <c r="BA621" s="73"/>
      <c r="BB621" s="73"/>
      <c r="BC621" s="73"/>
      <c r="BD621" s="73"/>
      <c r="BE621" s="73"/>
      <c r="BF621" s="73"/>
      <c r="BG621" s="73"/>
      <c r="BH621" s="73"/>
      <c r="BI621" s="73"/>
      <c r="BJ621" s="73"/>
      <c r="BK621" s="73"/>
      <c r="BL621" s="73"/>
      <c r="BM621" s="73"/>
      <c r="BN621" s="73"/>
      <c r="BO621" s="73"/>
      <c r="BP621" s="73"/>
      <c r="BQ621" s="73"/>
      <c r="BR621" s="73"/>
      <c r="BS621" s="73"/>
      <c r="BT621" s="73"/>
      <c r="BU621" s="73"/>
      <c r="BV621" s="73"/>
      <c r="BW621" s="73"/>
      <c r="BX621" s="73"/>
      <c r="BY621" s="73"/>
      <c r="BZ621" s="73"/>
      <c r="CA621" s="73"/>
      <c r="CB621" s="73"/>
      <c r="CC621" s="73"/>
      <c r="CD621" s="73"/>
      <c r="CE621" s="73"/>
      <c r="CF621" s="73"/>
    </row>
    <row r="622" spans="3:84" x14ac:dyDescent="0.85">
      <c r="C622" s="72"/>
      <c r="D622" s="73"/>
      <c r="E622" s="73"/>
      <c r="F622" s="140"/>
      <c r="G622" s="140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  <c r="AK622" s="73"/>
      <c r="AL622" s="73"/>
      <c r="AM622" s="73"/>
      <c r="AN622" s="73"/>
      <c r="AO622" s="73"/>
      <c r="AP622" s="73"/>
      <c r="AQ622" s="73"/>
      <c r="AR622" s="73"/>
      <c r="AS622" s="73"/>
      <c r="AT622" s="73"/>
      <c r="AU622" s="73"/>
      <c r="AV622" s="73"/>
      <c r="AW622" s="73"/>
      <c r="AX622" s="73"/>
      <c r="AY622" s="73"/>
      <c r="AZ622" s="73"/>
      <c r="BA622" s="73"/>
      <c r="BB622" s="73"/>
      <c r="BC622" s="73"/>
      <c r="BD622" s="73"/>
      <c r="BE622" s="73"/>
      <c r="BF622" s="73"/>
      <c r="BG622" s="73"/>
      <c r="BH622" s="73"/>
      <c r="BI622" s="73"/>
      <c r="BJ622" s="73"/>
      <c r="BK622" s="73"/>
      <c r="BL622" s="73"/>
      <c r="BM622" s="73"/>
      <c r="BN622" s="73"/>
      <c r="BO622" s="73"/>
      <c r="BP622" s="73"/>
      <c r="BQ622" s="73"/>
      <c r="BR622" s="73"/>
      <c r="BS622" s="73"/>
      <c r="BT622" s="73"/>
      <c r="BU622" s="73"/>
      <c r="BV622" s="73"/>
      <c r="BW622" s="73"/>
      <c r="BX622" s="73"/>
      <c r="BY622" s="73"/>
      <c r="BZ622" s="73"/>
      <c r="CA622" s="73"/>
      <c r="CB622" s="73"/>
      <c r="CC622" s="73"/>
      <c r="CD622" s="73"/>
      <c r="CE622" s="73"/>
      <c r="CF622" s="73"/>
    </row>
    <row r="623" spans="3:84" x14ac:dyDescent="0.85">
      <c r="C623" s="72"/>
      <c r="D623" s="73"/>
      <c r="E623" s="73"/>
      <c r="F623" s="140"/>
      <c r="G623" s="140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  <c r="AK623" s="73"/>
      <c r="AL623" s="73"/>
      <c r="AM623" s="73"/>
      <c r="AN623" s="73"/>
      <c r="AO623" s="73"/>
      <c r="AP623" s="73"/>
      <c r="AQ623" s="73"/>
      <c r="AR623" s="73"/>
      <c r="AS623" s="73"/>
      <c r="AT623" s="73"/>
      <c r="AU623" s="73"/>
      <c r="AV623" s="73"/>
      <c r="AW623" s="73"/>
      <c r="AX623" s="73"/>
      <c r="AY623" s="73"/>
      <c r="AZ623" s="73"/>
      <c r="BA623" s="73"/>
      <c r="BB623" s="73"/>
      <c r="BC623" s="73"/>
      <c r="BD623" s="73"/>
      <c r="BE623" s="73"/>
      <c r="BF623" s="73"/>
      <c r="BG623" s="73"/>
      <c r="BH623" s="73"/>
      <c r="BI623" s="73"/>
      <c r="BJ623" s="73"/>
      <c r="BK623" s="73"/>
      <c r="BL623" s="73"/>
      <c r="BM623" s="73"/>
      <c r="BN623" s="73"/>
      <c r="BO623" s="73"/>
      <c r="BP623" s="73"/>
      <c r="BQ623" s="73"/>
      <c r="BR623" s="73"/>
      <c r="BS623" s="73"/>
      <c r="BT623" s="73"/>
      <c r="BU623" s="73"/>
      <c r="BV623" s="73"/>
      <c r="BW623" s="73"/>
      <c r="BX623" s="73"/>
      <c r="BY623" s="73"/>
      <c r="BZ623" s="73"/>
      <c r="CA623" s="73"/>
      <c r="CB623" s="73"/>
      <c r="CC623" s="73"/>
      <c r="CD623" s="73"/>
      <c r="CE623" s="73"/>
      <c r="CF623" s="73"/>
    </row>
    <row r="624" spans="3:84" x14ac:dyDescent="0.85">
      <c r="C624" s="72"/>
      <c r="D624" s="73"/>
      <c r="E624" s="73"/>
      <c r="F624" s="140"/>
      <c r="G624" s="140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  <c r="AK624" s="73"/>
      <c r="AL624" s="73"/>
      <c r="AM624" s="73"/>
      <c r="AN624" s="73"/>
      <c r="AO624" s="73"/>
      <c r="AP624" s="73"/>
      <c r="AQ624" s="73"/>
      <c r="AR624" s="73"/>
      <c r="AS624" s="73"/>
      <c r="AT624" s="73"/>
      <c r="AU624" s="73"/>
      <c r="AV624" s="73"/>
      <c r="AW624" s="73"/>
      <c r="AX624" s="73"/>
      <c r="AY624" s="73"/>
      <c r="AZ624" s="73"/>
      <c r="BA624" s="73"/>
      <c r="BB624" s="73"/>
      <c r="BC624" s="73"/>
      <c r="BD624" s="73"/>
      <c r="BE624" s="73"/>
      <c r="BF624" s="73"/>
      <c r="BG624" s="73"/>
      <c r="BH624" s="73"/>
      <c r="BI624" s="73"/>
      <c r="BJ624" s="73"/>
      <c r="BK624" s="73"/>
      <c r="BL624" s="73"/>
      <c r="BM624" s="73"/>
      <c r="BN624" s="73"/>
      <c r="BO624" s="73"/>
      <c r="BP624" s="73"/>
      <c r="BQ624" s="73"/>
      <c r="BR624" s="73"/>
      <c r="BS624" s="73"/>
      <c r="BT624" s="73"/>
      <c r="BU624" s="73"/>
      <c r="BV624" s="73"/>
      <c r="BW624" s="73"/>
      <c r="BX624" s="73"/>
      <c r="BY624" s="73"/>
      <c r="BZ624" s="73"/>
      <c r="CA624" s="73"/>
      <c r="CB624" s="73"/>
      <c r="CC624" s="73"/>
      <c r="CD624" s="73"/>
      <c r="CE624" s="73"/>
      <c r="CF624" s="73"/>
    </row>
    <row r="625" spans="3:84" x14ac:dyDescent="0.85">
      <c r="C625" s="72"/>
      <c r="D625" s="73"/>
      <c r="E625" s="73"/>
      <c r="F625" s="140"/>
      <c r="G625" s="140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  <c r="AK625" s="73"/>
      <c r="AL625" s="73"/>
      <c r="AM625" s="73"/>
      <c r="AN625" s="73"/>
      <c r="AO625" s="73"/>
      <c r="AP625" s="73"/>
      <c r="AQ625" s="73"/>
      <c r="AR625" s="73"/>
      <c r="AS625" s="73"/>
      <c r="AT625" s="73"/>
      <c r="AU625" s="73"/>
      <c r="AV625" s="73"/>
      <c r="AW625" s="73"/>
      <c r="AX625" s="73"/>
      <c r="AY625" s="73"/>
      <c r="AZ625" s="73"/>
      <c r="BA625" s="73"/>
      <c r="BB625" s="73"/>
      <c r="BC625" s="73"/>
      <c r="BD625" s="73"/>
      <c r="BE625" s="73"/>
      <c r="BF625" s="73"/>
      <c r="BG625" s="73"/>
      <c r="BH625" s="73"/>
      <c r="BI625" s="73"/>
      <c r="BJ625" s="73"/>
      <c r="BK625" s="73"/>
      <c r="BL625" s="73"/>
      <c r="BM625" s="73"/>
      <c r="BN625" s="73"/>
      <c r="BO625" s="73"/>
      <c r="BP625" s="73"/>
      <c r="BQ625" s="73"/>
      <c r="BR625" s="73"/>
      <c r="BS625" s="73"/>
      <c r="BT625" s="73"/>
      <c r="BU625" s="73"/>
      <c r="BV625" s="73"/>
      <c r="BW625" s="73"/>
      <c r="BX625" s="73"/>
      <c r="BY625" s="73"/>
      <c r="BZ625" s="73"/>
      <c r="CA625" s="73"/>
      <c r="CB625" s="73"/>
      <c r="CC625" s="73"/>
      <c r="CD625" s="73"/>
      <c r="CE625" s="73"/>
      <c r="CF625" s="73"/>
    </row>
    <row r="626" spans="3:84" x14ac:dyDescent="0.85">
      <c r="C626" s="72"/>
      <c r="D626" s="73"/>
      <c r="E626" s="73"/>
      <c r="F626" s="140"/>
      <c r="G626" s="140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  <c r="AK626" s="73"/>
      <c r="AL626" s="73"/>
      <c r="AM626" s="73"/>
      <c r="AN626" s="73"/>
      <c r="AO626" s="73"/>
      <c r="AP626" s="73"/>
      <c r="AQ626" s="73"/>
      <c r="AR626" s="73"/>
      <c r="AS626" s="73"/>
      <c r="AT626" s="73"/>
      <c r="AU626" s="73"/>
      <c r="AV626" s="73"/>
      <c r="AW626" s="73"/>
      <c r="AX626" s="73"/>
      <c r="AY626" s="73"/>
      <c r="AZ626" s="73"/>
      <c r="BA626" s="73"/>
      <c r="BB626" s="73"/>
      <c r="BC626" s="73"/>
      <c r="BD626" s="73"/>
      <c r="BE626" s="73"/>
      <c r="BF626" s="73"/>
      <c r="BG626" s="73"/>
      <c r="BH626" s="73"/>
      <c r="BI626" s="73"/>
      <c r="BJ626" s="73"/>
      <c r="BK626" s="73"/>
      <c r="BL626" s="73"/>
      <c r="BM626" s="73"/>
      <c r="BN626" s="73"/>
      <c r="BO626" s="73"/>
      <c r="BP626" s="73"/>
      <c r="BQ626" s="73"/>
      <c r="BR626" s="73"/>
      <c r="BS626" s="73"/>
      <c r="BT626" s="73"/>
      <c r="BU626" s="73"/>
      <c r="BV626" s="73"/>
      <c r="BW626" s="73"/>
      <c r="BX626" s="73"/>
      <c r="BY626" s="73"/>
      <c r="BZ626" s="73"/>
      <c r="CA626" s="73"/>
      <c r="CB626" s="73"/>
      <c r="CC626" s="73"/>
      <c r="CD626" s="73"/>
      <c r="CE626" s="73"/>
      <c r="CF626" s="73"/>
    </row>
    <row r="627" spans="3:84" x14ac:dyDescent="0.85">
      <c r="C627" s="72"/>
      <c r="D627" s="73"/>
      <c r="E627" s="73"/>
      <c r="F627" s="140"/>
      <c r="G627" s="140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  <c r="AK627" s="73"/>
      <c r="AL627" s="73"/>
      <c r="AM627" s="73"/>
      <c r="AN627" s="73"/>
      <c r="AO627" s="73"/>
      <c r="AP627" s="73"/>
      <c r="AQ627" s="73"/>
      <c r="AR627" s="73"/>
      <c r="AS627" s="73"/>
      <c r="AT627" s="73"/>
      <c r="AU627" s="73"/>
      <c r="AV627" s="73"/>
      <c r="AW627" s="73"/>
      <c r="AX627" s="73"/>
      <c r="AY627" s="73"/>
      <c r="AZ627" s="73"/>
      <c r="BA627" s="73"/>
      <c r="BB627" s="73"/>
      <c r="BC627" s="73"/>
      <c r="BD627" s="73"/>
      <c r="BE627" s="73"/>
      <c r="BF627" s="73"/>
      <c r="BG627" s="73"/>
      <c r="BH627" s="73"/>
      <c r="BI627" s="73"/>
      <c r="BJ627" s="73"/>
      <c r="BK627" s="73"/>
      <c r="BL627" s="73"/>
      <c r="BM627" s="73"/>
      <c r="BN627" s="73"/>
      <c r="BO627" s="73"/>
      <c r="BP627" s="73"/>
      <c r="BQ627" s="73"/>
      <c r="BR627" s="73"/>
      <c r="BS627" s="73"/>
      <c r="BT627" s="73"/>
      <c r="BU627" s="73"/>
      <c r="BV627" s="73"/>
      <c r="BW627" s="73"/>
      <c r="BX627" s="73"/>
      <c r="BY627" s="73"/>
      <c r="BZ627" s="73"/>
      <c r="CA627" s="73"/>
      <c r="CB627" s="73"/>
      <c r="CC627" s="73"/>
      <c r="CD627" s="73"/>
      <c r="CE627" s="73"/>
      <c r="CF627" s="73"/>
    </row>
    <row r="628" spans="3:84" x14ac:dyDescent="0.85">
      <c r="C628" s="72"/>
      <c r="D628" s="73"/>
      <c r="E628" s="73"/>
      <c r="F628" s="140"/>
      <c r="G628" s="140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  <c r="AK628" s="73"/>
      <c r="AL628" s="73"/>
      <c r="AM628" s="73"/>
      <c r="AN628" s="73"/>
      <c r="AO628" s="73"/>
      <c r="AP628" s="73"/>
      <c r="AQ628" s="73"/>
      <c r="AR628" s="73"/>
      <c r="AS628" s="73"/>
      <c r="AT628" s="73"/>
      <c r="AU628" s="73"/>
      <c r="AV628" s="73"/>
      <c r="AW628" s="73"/>
      <c r="AX628" s="73"/>
      <c r="AY628" s="73"/>
      <c r="AZ628" s="73"/>
      <c r="BA628" s="73"/>
      <c r="BB628" s="73"/>
      <c r="BC628" s="73"/>
      <c r="BD628" s="73"/>
      <c r="BE628" s="73"/>
      <c r="BF628" s="73"/>
      <c r="BG628" s="73"/>
      <c r="BH628" s="73"/>
      <c r="BI628" s="73"/>
      <c r="BJ628" s="73"/>
      <c r="BK628" s="73"/>
      <c r="BL628" s="73"/>
      <c r="BM628" s="73"/>
      <c r="BN628" s="73"/>
      <c r="BO628" s="73"/>
      <c r="BP628" s="73"/>
      <c r="BQ628" s="73"/>
      <c r="BR628" s="73"/>
      <c r="BS628" s="73"/>
      <c r="BT628" s="73"/>
      <c r="BU628" s="73"/>
      <c r="BV628" s="73"/>
      <c r="BW628" s="73"/>
      <c r="BX628" s="73"/>
      <c r="BY628" s="73"/>
      <c r="BZ628" s="73"/>
      <c r="CA628" s="73"/>
      <c r="CB628" s="73"/>
      <c r="CC628" s="73"/>
      <c r="CD628" s="73"/>
      <c r="CE628" s="73"/>
      <c r="CF628" s="73"/>
    </row>
    <row r="629" spans="3:84" x14ac:dyDescent="0.85">
      <c r="C629" s="72"/>
      <c r="D629" s="73"/>
      <c r="E629" s="73"/>
      <c r="F629" s="140"/>
      <c r="G629" s="140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  <c r="AK629" s="73"/>
      <c r="AL629" s="73"/>
      <c r="AM629" s="73"/>
      <c r="AN629" s="73"/>
      <c r="AO629" s="73"/>
      <c r="AP629" s="73"/>
      <c r="AQ629" s="73"/>
      <c r="AR629" s="73"/>
      <c r="AS629" s="73"/>
      <c r="AT629" s="73"/>
      <c r="AU629" s="73"/>
      <c r="AV629" s="73"/>
      <c r="AW629" s="73"/>
      <c r="AX629" s="73"/>
      <c r="AY629" s="73"/>
      <c r="AZ629" s="73"/>
      <c r="BA629" s="73"/>
      <c r="BB629" s="73"/>
      <c r="BC629" s="73"/>
      <c r="BD629" s="73"/>
      <c r="BE629" s="73"/>
      <c r="BF629" s="73"/>
      <c r="BG629" s="73"/>
      <c r="BH629" s="73"/>
      <c r="BI629" s="73"/>
      <c r="BJ629" s="73"/>
      <c r="BK629" s="73"/>
      <c r="BL629" s="73"/>
      <c r="BM629" s="73"/>
      <c r="BN629" s="73"/>
      <c r="BO629" s="73"/>
      <c r="BP629" s="73"/>
      <c r="BQ629" s="73"/>
      <c r="BR629" s="73"/>
      <c r="BS629" s="73"/>
      <c r="BT629" s="73"/>
      <c r="BU629" s="73"/>
      <c r="BV629" s="73"/>
      <c r="BW629" s="73"/>
      <c r="BX629" s="73"/>
      <c r="BY629" s="73"/>
      <c r="BZ629" s="73"/>
      <c r="CA629" s="73"/>
      <c r="CB629" s="73"/>
      <c r="CC629" s="73"/>
      <c r="CD629" s="73"/>
      <c r="CE629" s="73"/>
      <c r="CF629" s="73"/>
    </row>
    <row r="630" spans="3:84" x14ac:dyDescent="0.85">
      <c r="C630" s="72"/>
      <c r="D630" s="73"/>
      <c r="E630" s="73"/>
      <c r="F630" s="140"/>
      <c r="G630" s="140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  <c r="AK630" s="73"/>
      <c r="AL630" s="73"/>
      <c r="AM630" s="73"/>
      <c r="AN630" s="73"/>
      <c r="AO630" s="73"/>
      <c r="AP630" s="73"/>
      <c r="AQ630" s="73"/>
      <c r="AR630" s="73"/>
      <c r="AS630" s="73"/>
      <c r="AT630" s="73"/>
      <c r="AU630" s="73"/>
      <c r="AV630" s="73"/>
      <c r="AW630" s="73"/>
      <c r="AX630" s="73"/>
      <c r="AY630" s="73"/>
      <c r="AZ630" s="73"/>
      <c r="BA630" s="73"/>
      <c r="BB630" s="73"/>
      <c r="BC630" s="73"/>
      <c r="BD630" s="73"/>
      <c r="BE630" s="73"/>
      <c r="BF630" s="73"/>
      <c r="BG630" s="73"/>
      <c r="BH630" s="73"/>
      <c r="BI630" s="73"/>
      <c r="BJ630" s="73"/>
      <c r="BK630" s="73"/>
      <c r="BL630" s="73"/>
      <c r="BM630" s="73"/>
      <c r="BN630" s="73"/>
      <c r="BO630" s="73"/>
      <c r="BP630" s="73"/>
      <c r="BQ630" s="73"/>
      <c r="BR630" s="73"/>
      <c r="BS630" s="73"/>
      <c r="BT630" s="73"/>
      <c r="BU630" s="73"/>
      <c r="BV630" s="73"/>
      <c r="BW630" s="73"/>
      <c r="BX630" s="73"/>
      <c r="BY630" s="73"/>
      <c r="BZ630" s="73"/>
      <c r="CA630" s="73"/>
      <c r="CB630" s="73"/>
      <c r="CC630" s="73"/>
      <c r="CD630" s="73"/>
      <c r="CE630" s="73"/>
      <c r="CF630" s="73"/>
    </row>
    <row r="631" spans="3:84" x14ac:dyDescent="0.85">
      <c r="C631" s="72"/>
      <c r="D631" s="73"/>
      <c r="E631" s="73"/>
      <c r="F631" s="140"/>
      <c r="G631" s="140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  <c r="AK631" s="73"/>
      <c r="AL631" s="73"/>
      <c r="AM631" s="73"/>
      <c r="AN631" s="73"/>
      <c r="AO631" s="73"/>
      <c r="AP631" s="73"/>
      <c r="AQ631" s="73"/>
      <c r="AR631" s="73"/>
      <c r="AS631" s="73"/>
      <c r="AT631" s="73"/>
      <c r="AU631" s="73"/>
      <c r="AV631" s="73"/>
      <c r="AW631" s="73"/>
      <c r="AX631" s="73"/>
      <c r="AY631" s="73"/>
      <c r="AZ631" s="73"/>
      <c r="BA631" s="73"/>
      <c r="BB631" s="73"/>
      <c r="BC631" s="73"/>
      <c r="BD631" s="73"/>
      <c r="BE631" s="73"/>
      <c r="BF631" s="73"/>
      <c r="BG631" s="73"/>
      <c r="BH631" s="73"/>
      <c r="BI631" s="73"/>
      <c r="BJ631" s="73"/>
      <c r="BK631" s="73"/>
      <c r="BL631" s="73"/>
      <c r="BM631" s="73"/>
      <c r="BN631" s="73"/>
      <c r="BO631" s="73"/>
      <c r="BP631" s="73"/>
      <c r="BQ631" s="73"/>
      <c r="BR631" s="73"/>
      <c r="BS631" s="73"/>
      <c r="BT631" s="73"/>
      <c r="BU631" s="73"/>
      <c r="BV631" s="73"/>
      <c r="BW631" s="73"/>
      <c r="BX631" s="73"/>
      <c r="BY631" s="73"/>
      <c r="BZ631" s="73"/>
      <c r="CA631" s="73"/>
      <c r="CB631" s="73"/>
      <c r="CC631" s="73"/>
      <c r="CD631" s="73"/>
      <c r="CE631" s="73"/>
      <c r="CF631" s="73"/>
    </row>
    <row r="632" spans="3:84" x14ac:dyDescent="0.85">
      <c r="C632" s="72"/>
      <c r="D632" s="73"/>
      <c r="E632" s="73"/>
      <c r="F632" s="140"/>
      <c r="G632" s="140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  <c r="AK632" s="73"/>
      <c r="AL632" s="73"/>
      <c r="AM632" s="73"/>
      <c r="AN632" s="73"/>
      <c r="AO632" s="73"/>
      <c r="AP632" s="73"/>
      <c r="AQ632" s="73"/>
      <c r="AR632" s="73"/>
      <c r="AS632" s="73"/>
      <c r="AT632" s="73"/>
      <c r="AU632" s="73"/>
      <c r="AV632" s="73"/>
      <c r="AW632" s="73"/>
      <c r="AX632" s="73"/>
      <c r="AY632" s="73"/>
      <c r="AZ632" s="73"/>
      <c r="BA632" s="73"/>
      <c r="BB632" s="73"/>
      <c r="BC632" s="73"/>
      <c r="BD632" s="73"/>
      <c r="BE632" s="73"/>
      <c r="BF632" s="73"/>
      <c r="BG632" s="73"/>
      <c r="BH632" s="73"/>
      <c r="BI632" s="73"/>
      <c r="BJ632" s="73"/>
      <c r="BK632" s="73"/>
      <c r="BL632" s="73"/>
      <c r="BM632" s="73"/>
      <c r="BN632" s="73"/>
      <c r="BO632" s="73"/>
      <c r="BP632" s="73"/>
      <c r="BQ632" s="73"/>
      <c r="BR632" s="73"/>
      <c r="BS632" s="73"/>
      <c r="BT632" s="73"/>
      <c r="BU632" s="73"/>
      <c r="BV632" s="73"/>
      <c r="BW632" s="73"/>
      <c r="BX632" s="73"/>
      <c r="BY632" s="73"/>
      <c r="BZ632" s="73"/>
      <c r="CA632" s="73"/>
      <c r="CB632" s="73"/>
      <c r="CC632" s="73"/>
      <c r="CD632" s="73"/>
      <c r="CE632" s="73"/>
      <c r="CF632" s="73"/>
    </row>
    <row r="633" spans="3:84" x14ac:dyDescent="0.85">
      <c r="C633" s="72"/>
      <c r="D633" s="73"/>
      <c r="E633" s="73"/>
      <c r="F633" s="140"/>
      <c r="G633" s="140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  <c r="AK633" s="73"/>
      <c r="AL633" s="73"/>
      <c r="AM633" s="73"/>
      <c r="AN633" s="73"/>
      <c r="AO633" s="73"/>
      <c r="AP633" s="73"/>
      <c r="AQ633" s="73"/>
      <c r="AR633" s="73"/>
      <c r="AS633" s="73"/>
      <c r="AT633" s="73"/>
      <c r="AU633" s="73"/>
      <c r="AV633" s="73"/>
      <c r="AW633" s="73"/>
      <c r="AX633" s="73"/>
      <c r="AY633" s="73"/>
      <c r="AZ633" s="73"/>
      <c r="BA633" s="73"/>
      <c r="BB633" s="73"/>
      <c r="BC633" s="73"/>
      <c r="BD633" s="73"/>
      <c r="BE633" s="73"/>
      <c r="BF633" s="73"/>
      <c r="BG633" s="73"/>
      <c r="BH633" s="73"/>
      <c r="BI633" s="73"/>
      <c r="BJ633" s="73"/>
      <c r="BK633" s="73"/>
      <c r="BL633" s="73"/>
      <c r="BM633" s="73"/>
      <c r="BN633" s="73"/>
      <c r="BO633" s="73"/>
      <c r="BP633" s="73"/>
      <c r="BQ633" s="73"/>
      <c r="BR633" s="73"/>
      <c r="BS633" s="73"/>
      <c r="BT633" s="73"/>
      <c r="BU633" s="73"/>
      <c r="BV633" s="73"/>
      <c r="BW633" s="73"/>
      <c r="BX633" s="73"/>
      <c r="BY633" s="73"/>
      <c r="BZ633" s="73"/>
      <c r="CA633" s="73"/>
      <c r="CB633" s="73"/>
      <c r="CC633" s="73"/>
      <c r="CD633" s="73"/>
      <c r="CE633" s="73"/>
      <c r="CF633" s="73"/>
    </row>
    <row r="634" spans="3:84" x14ac:dyDescent="0.85">
      <c r="C634" s="72"/>
      <c r="D634" s="73"/>
      <c r="E634" s="73"/>
      <c r="F634" s="140"/>
      <c r="G634" s="140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  <c r="AK634" s="73"/>
      <c r="AL634" s="73"/>
      <c r="AM634" s="73"/>
      <c r="AN634" s="73"/>
      <c r="AO634" s="73"/>
      <c r="AP634" s="73"/>
      <c r="AQ634" s="73"/>
      <c r="AR634" s="73"/>
      <c r="AS634" s="73"/>
      <c r="AT634" s="73"/>
      <c r="AU634" s="73"/>
      <c r="AV634" s="73"/>
      <c r="AW634" s="73"/>
      <c r="AX634" s="73"/>
      <c r="AY634" s="73"/>
      <c r="AZ634" s="73"/>
      <c r="BA634" s="73"/>
      <c r="BB634" s="73"/>
      <c r="BC634" s="73"/>
      <c r="BD634" s="73"/>
      <c r="BE634" s="73"/>
      <c r="BF634" s="73"/>
      <c r="BG634" s="73"/>
      <c r="BH634" s="73"/>
      <c r="BI634" s="73"/>
      <c r="BJ634" s="73"/>
      <c r="BK634" s="73"/>
      <c r="BL634" s="73"/>
      <c r="BM634" s="73"/>
      <c r="BN634" s="73"/>
      <c r="BO634" s="73"/>
      <c r="BP634" s="73"/>
      <c r="BQ634" s="73"/>
      <c r="BR634" s="73"/>
      <c r="BS634" s="73"/>
      <c r="BT634" s="73"/>
      <c r="BU634" s="73"/>
      <c r="BV634" s="73"/>
      <c r="BW634" s="73"/>
      <c r="BX634" s="73"/>
      <c r="BY634" s="73"/>
      <c r="BZ634" s="73"/>
      <c r="CA634" s="73"/>
      <c r="CB634" s="73"/>
      <c r="CC634" s="73"/>
      <c r="CD634" s="73"/>
      <c r="CE634" s="73"/>
      <c r="CF634" s="73"/>
    </row>
    <row r="635" spans="3:84" x14ac:dyDescent="0.85">
      <c r="C635" s="72"/>
      <c r="D635" s="73"/>
      <c r="E635" s="73"/>
      <c r="F635" s="140"/>
      <c r="G635" s="140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  <c r="AK635" s="73"/>
      <c r="AL635" s="73"/>
      <c r="AM635" s="73"/>
      <c r="AN635" s="73"/>
      <c r="AO635" s="73"/>
      <c r="AP635" s="73"/>
      <c r="AQ635" s="73"/>
      <c r="AR635" s="73"/>
      <c r="AS635" s="73"/>
      <c r="AT635" s="73"/>
      <c r="AU635" s="73"/>
      <c r="AV635" s="73"/>
      <c r="AW635" s="73"/>
      <c r="AX635" s="73"/>
      <c r="AY635" s="73"/>
      <c r="AZ635" s="73"/>
      <c r="BA635" s="73"/>
      <c r="BB635" s="73"/>
      <c r="BC635" s="73"/>
      <c r="BD635" s="73"/>
      <c r="BE635" s="73"/>
      <c r="BF635" s="73"/>
      <c r="BG635" s="73"/>
      <c r="BH635" s="73"/>
      <c r="BI635" s="73"/>
      <c r="BJ635" s="73"/>
      <c r="BK635" s="73"/>
      <c r="BL635" s="73"/>
      <c r="BM635" s="73"/>
      <c r="BN635" s="73"/>
      <c r="BO635" s="73"/>
      <c r="BP635" s="73"/>
      <c r="BQ635" s="73"/>
      <c r="BR635" s="73"/>
      <c r="BS635" s="73"/>
      <c r="BT635" s="73"/>
      <c r="BU635" s="73"/>
      <c r="BV635" s="73"/>
      <c r="BW635" s="73"/>
      <c r="BX635" s="73"/>
      <c r="BY635" s="73"/>
      <c r="BZ635" s="73"/>
      <c r="CA635" s="73"/>
      <c r="CB635" s="73"/>
      <c r="CC635" s="73"/>
      <c r="CD635" s="73"/>
      <c r="CE635" s="73"/>
      <c r="CF635" s="73"/>
    </row>
    <row r="636" spans="3:84" x14ac:dyDescent="0.85">
      <c r="C636" s="72"/>
      <c r="D636" s="73"/>
      <c r="E636" s="73"/>
      <c r="F636" s="140"/>
      <c r="G636" s="140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  <c r="AK636" s="73"/>
      <c r="AL636" s="73"/>
      <c r="AM636" s="73"/>
      <c r="AN636" s="73"/>
      <c r="AO636" s="73"/>
      <c r="AP636" s="73"/>
      <c r="AQ636" s="73"/>
      <c r="AR636" s="73"/>
      <c r="AS636" s="73"/>
      <c r="AT636" s="73"/>
      <c r="AU636" s="73"/>
      <c r="AV636" s="73"/>
      <c r="AW636" s="73"/>
      <c r="AX636" s="73"/>
      <c r="AY636" s="73"/>
      <c r="AZ636" s="73"/>
      <c r="BA636" s="73"/>
      <c r="BB636" s="73"/>
      <c r="BC636" s="73"/>
      <c r="BD636" s="73"/>
      <c r="BE636" s="73"/>
      <c r="BF636" s="73"/>
      <c r="BG636" s="73"/>
      <c r="BH636" s="73"/>
      <c r="BI636" s="73"/>
      <c r="BJ636" s="73"/>
      <c r="BK636" s="73"/>
      <c r="BL636" s="73"/>
      <c r="BM636" s="73"/>
      <c r="BN636" s="73"/>
      <c r="BO636" s="73"/>
      <c r="BP636" s="73"/>
      <c r="BQ636" s="73"/>
      <c r="BR636" s="73"/>
      <c r="BS636" s="73"/>
      <c r="BT636" s="73"/>
      <c r="BU636" s="73"/>
      <c r="BV636" s="73"/>
      <c r="BW636" s="73"/>
      <c r="BX636" s="73"/>
      <c r="BY636" s="73"/>
      <c r="BZ636" s="73"/>
      <c r="CA636" s="73"/>
      <c r="CB636" s="73"/>
      <c r="CC636" s="73"/>
      <c r="CD636" s="73"/>
      <c r="CE636" s="73"/>
      <c r="CF636" s="73"/>
    </row>
    <row r="637" spans="3:84" x14ac:dyDescent="0.85">
      <c r="C637" s="72"/>
      <c r="D637" s="73"/>
      <c r="E637" s="73"/>
      <c r="F637" s="140"/>
      <c r="G637" s="140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  <c r="AK637" s="73"/>
      <c r="AL637" s="73"/>
      <c r="AM637" s="73"/>
      <c r="AN637" s="73"/>
      <c r="AO637" s="73"/>
      <c r="AP637" s="73"/>
      <c r="AQ637" s="73"/>
      <c r="AR637" s="73"/>
      <c r="AS637" s="73"/>
      <c r="AT637" s="73"/>
      <c r="AU637" s="73"/>
      <c r="AV637" s="73"/>
      <c r="AW637" s="73"/>
      <c r="AX637" s="73"/>
      <c r="AY637" s="73"/>
      <c r="AZ637" s="73"/>
      <c r="BA637" s="73"/>
      <c r="BB637" s="73"/>
      <c r="BC637" s="73"/>
      <c r="BD637" s="73"/>
      <c r="BE637" s="73"/>
      <c r="BF637" s="73"/>
      <c r="BG637" s="73"/>
      <c r="BH637" s="73"/>
      <c r="BI637" s="73"/>
      <c r="BJ637" s="73"/>
      <c r="BK637" s="73"/>
      <c r="BL637" s="73"/>
      <c r="BM637" s="73"/>
      <c r="BN637" s="73"/>
      <c r="BO637" s="73"/>
      <c r="BP637" s="73"/>
      <c r="BQ637" s="73"/>
      <c r="BR637" s="73"/>
      <c r="BS637" s="73"/>
      <c r="BT637" s="73"/>
      <c r="BU637" s="73"/>
      <c r="BV637" s="73"/>
      <c r="BW637" s="73"/>
      <c r="BX637" s="73"/>
      <c r="BY637" s="73"/>
      <c r="BZ637" s="73"/>
      <c r="CA637" s="73"/>
      <c r="CB637" s="73"/>
      <c r="CC637" s="73"/>
      <c r="CD637" s="73"/>
      <c r="CE637" s="73"/>
      <c r="CF637" s="73"/>
    </row>
    <row r="638" spans="3:84" x14ac:dyDescent="0.85">
      <c r="C638" s="72"/>
      <c r="D638" s="73"/>
      <c r="E638" s="73"/>
      <c r="F638" s="140"/>
      <c r="G638" s="140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  <c r="AK638" s="73"/>
      <c r="AL638" s="73"/>
      <c r="AM638" s="73"/>
      <c r="AN638" s="73"/>
      <c r="AO638" s="73"/>
      <c r="AP638" s="73"/>
      <c r="AQ638" s="73"/>
      <c r="AR638" s="73"/>
      <c r="AS638" s="73"/>
      <c r="AT638" s="73"/>
      <c r="AU638" s="73"/>
      <c r="AV638" s="73"/>
      <c r="AW638" s="73"/>
      <c r="AX638" s="73"/>
      <c r="AY638" s="73"/>
      <c r="AZ638" s="73"/>
      <c r="BA638" s="73"/>
      <c r="BB638" s="73"/>
      <c r="BC638" s="73"/>
      <c r="BD638" s="73"/>
      <c r="BE638" s="73"/>
      <c r="BF638" s="73"/>
      <c r="BG638" s="73"/>
      <c r="BH638" s="73"/>
      <c r="BI638" s="73"/>
      <c r="BJ638" s="73"/>
      <c r="BK638" s="73"/>
      <c r="BL638" s="73"/>
      <c r="BM638" s="73"/>
      <c r="BN638" s="73"/>
      <c r="BO638" s="73"/>
      <c r="BP638" s="73"/>
      <c r="BQ638" s="73"/>
      <c r="BR638" s="73"/>
      <c r="BS638" s="73"/>
      <c r="BT638" s="73"/>
      <c r="BU638" s="73"/>
      <c r="BV638" s="73"/>
      <c r="BW638" s="73"/>
      <c r="BX638" s="73"/>
      <c r="BY638" s="73"/>
      <c r="BZ638" s="73"/>
      <c r="CA638" s="73"/>
      <c r="CB638" s="73"/>
      <c r="CC638" s="73"/>
      <c r="CD638" s="73"/>
      <c r="CE638" s="73"/>
      <c r="CF638" s="73"/>
    </row>
    <row r="639" spans="3:84" x14ac:dyDescent="0.85">
      <c r="C639" s="72"/>
      <c r="D639" s="73"/>
      <c r="E639" s="73"/>
      <c r="F639" s="140"/>
      <c r="G639" s="140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  <c r="AK639" s="73"/>
      <c r="AL639" s="73"/>
      <c r="AM639" s="73"/>
      <c r="AN639" s="73"/>
      <c r="AO639" s="73"/>
      <c r="AP639" s="73"/>
      <c r="AQ639" s="73"/>
      <c r="AR639" s="73"/>
      <c r="AS639" s="73"/>
      <c r="AT639" s="73"/>
      <c r="AU639" s="73"/>
      <c r="AV639" s="73"/>
      <c r="AW639" s="73"/>
      <c r="AX639" s="73"/>
      <c r="AY639" s="73"/>
      <c r="AZ639" s="73"/>
      <c r="BA639" s="73"/>
      <c r="BB639" s="73"/>
      <c r="BC639" s="73"/>
      <c r="BD639" s="73"/>
      <c r="BE639" s="73"/>
      <c r="BF639" s="73"/>
      <c r="BG639" s="73"/>
      <c r="BH639" s="73"/>
      <c r="BI639" s="73"/>
      <c r="BJ639" s="73"/>
      <c r="BK639" s="73"/>
      <c r="BL639" s="73"/>
      <c r="BM639" s="73"/>
      <c r="BN639" s="73"/>
      <c r="BO639" s="73"/>
      <c r="BP639" s="73"/>
      <c r="BQ639" s="73"/>
      <c r="BR639" s="73"/>
      <c r="BS639" s="73"/>
      <c r="BT639" s="73"/>
      <c r="BU639" s="73"/>
      <c r="BV639" s="73"/>
      <c r="BW639" s="73"/>
      <c r="BX639" s="73"/>
      <c r="BY639" s="73"/>
      <c r="BZ639" s="73"/>
      <c r="CA639" s="73"/>
      <c r="CB639" s="73"/>
      <c r="CC639" s="73"/>
      <c r="CD639" s="73"/>
      <c r="CE639" s="73"/>
      <c r="CF639" s="73"/>
    </row>
    <row r="640" spans="3:84" x14ac:dyDescent="0.85">
      <c r="C640" s="72"/>
      <c r="D640" s="73"/>
      <c r="E640" s="73"/>
      <c r="F640" s="140"/>
      <c r="G640" s="140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  <c r="AK640" s="73"/>
      <c r="AL640" s="73"/>
      <c r="AM640" s="73"/>
      <c r="AN640" s="73"/>
      <c r="AO640" s="73"/>
      <c r="AP640" s="73"/>
      <c r="AQ640" s="73"/>
      <c r="AR640" s="73"/>
      <c r="AS640" s="73"/>
      <c r="AT640" s="73"/>
      <c r="AU640" s="73"/>
      <c r="AV640" s="73"/>
      <c r="AW640" s="73"/>
      <c r="AX640" s="73"/>
      <c r="AY640" s="73"/>
      <c r="AZ640" s="73"/>
      <c r="BA640" s="73"/>
      <c r="BB640" s="73"/>
      <c r="BC640" s="73"/>
      <c r="BD640" s="73"/>
      <c r="BE640" s="73"/>
      <c r="BF640" s="73"/>
      <c r="BG640" s="73"/>
      <c r="BH640" s="73"/>
      <c r="BI640" s="73"/>
      <c r="BJ640" s="73"/>
      <c r="BK640" s="73"/>
      <c r="BL640" s="73"/>
      <c r="BM640" s="73"/>
      <c r="BN640" s="73"/>
      <c r="BO640" s="73"/>
      <c r="BP640" s="73"/>
      <c r="BQ640" s="73"/>
      <c r="BR640" s="73"/>
      <c r="BS640" s="73"/>
      <c r="BT640" s="73"/>
      <c r="BU640" s="73"/>
      <c r="BV640" s="73"/>
      <c r="BW640" s="73"/>
      <c r="BX640" s="73"/>
      <c r="BY640" s="73"/>
      <c r="BZ640" s="73"/>
      <c r="CA640" s="73"/>
      <c r="CB640" s="73"/>
      <c r="CC640" s="73"/>
      <c r="CD640" s="73"/>
      <c r="CE640" s="73"/>
      <c r="CF640" s="73"/>
    </row>
    <row r="641" spans="3:84" x14ac:dyDescent="0.85">
      <c r="C641" s="72"/>
      <c r="D641" s="73"/>
      <c r="E641" s="73"/>
      <c r="F641" s="140"/>
      <c r="G641" s="140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  <c r="AK641" s="73"/>
      <c r="AL641" s="73"/>
      <c r="AM641" s="73"/>
      <c r="AN641" s="73"/>
      <c r="AO641" s="73"/>
      <c r="AP641" s="73"/>
      <c r="AQ641" s="73"/>
      <c r="AR641" s="73"/>
      <c r="AS641" s="73"/>
      <c r="AT641" s="73"/>
      <c r="AU641" s="73"/>
      <c r="AV641" s="73"/>
      <c r="AW641" s="73"/>
      <c r="AX641" s="73"/>
      <c r="AY641" s="73"/>
      <c r="AZ641" s="73"/>
      <c r="BA641" s="73"/>
      <c r="BB641" s="73"/>
      <c r="BC641" s="73"/>
      <c r="BD641" s="73"/>
      <c r="BE641" s="73"/>
      <c r="BF641" s="73"/>
      <c r="BG641" s="73"/>
      <c r="BH641" s="73"/>
      <c r="BI641" s="73"/>
      <c r="BJ641" s="73"/>
      <c r="BK641" s="73"/>
      <c r="BL641" s="73"/>
      <c r="BM641" s="73"/>
      <c r="BN641" s="73"/>
      <c r="BO641" s="73"/>
      <c r="BP641" s="73"/>
      <c r="BQ641" s="73"/>
      <c r="BR641" s="73"/>
      <c r="BS641" s="73"/>
      <c r="BT641" s="73"/>
      <c r="BU641" s="73"/>
      <c r="BV641" s="73"/>
      <c r="BW641" s="73"/>
      <c r="BX641" s="73"/>
      <c r="BY641" s="73"/>
      <c r="BZ641" s="73"/>
      <c r="CA641" s="73"/>
      <c r="CB641" s="73"/>
      <c r="CC641" s="73"/>
      <c r="CD641" s="73"/>
      <c r="CE641" s="73"/>
      <c r="CF641" s="73"/>
    </row>
    <row r="642" spans="3:84" x14ac:dyDescent="0.85">
      <c r="C642" s="72"/>
      <c r="D642" s="73"/>
      <c r="E642" s="73"/>
      <c r="F642" s="140"/>
      <c r="G642" s="140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  <c r="AK642" s="73"/>
      <c r="AL642" s="73"/>
      <c r="AM642" s="73"/>
      <c r="AN642" s="73"/>
      <c r="AO642" s="73"/>
      <c r="AP642" s="73"/>
      <c r="AQ642" s="73"/>
      <c r="AR642" s="73"/>
      <c r="AS642" s="73"/>
      <c r="AT642" s="73"/>
      <c r="AU642" s="73"/>
      <c r="AV642" s="73"/>
      <c r="AW642" s="73"/>
      <c r="AX642" s="73"/>
      <c r="AY642" s="73"/>
      <c r="AZ642" s="73"/>
      <c r="BA642" s="73"/>
      <c r="BB642" s="73"/>
      <c r="BC642" s="73"/>
      <c r="BD642" s="73"/>
      <c r="BE642" s="73"/>
      <c r="BF642" s="73"/>
      <c r="BG642" s="73"/>
      <c r="BH642" s="73"/>
      <c r="BI642" s="73"/>
      <c r="BJ642" s="73"/>
      <c r="BK642" s="73"/>
      <c r="BL642" s="73"/>
      <c r="BM642" s="73"/>
      <c r="BN642" s="73"/>
      <c r="BO642" s="73"/>
      <c r="BP642" s="73"/>
      <c r="BQ642" s="73"/>
      <c r="BR642" s="73"/>
      <c r="BS642" s="73"/>
      <c r="BT642" s="73"/>
      <c r="BU642" s="73"/>
      <c r="BV642" s="73"/>
      <c r="BW642" s="73"/>
      <c r="BX642" s="73"/>
      <c r="BY642" s="73"/>
      <c r="BZ642" s="73"/>
      <c r="CA642" s="73"/>
      <c r="CB642" s="73"/>
      <c r="CC642" s="73"/>
      <c r="CD642" s="73"/>
      <c r="CE642" s="73"/>
      <c r="CF642" s="73"/>
    </row>
    <row r="643" spans="3:84" x14ac:dyDescent="0.85">
      <c r="C643" s="72"/>
      <c r="D643" s="73"/>
      <c r="E643" s="73"/>
      <c r="F643" s="140"/>
      <c r="G643" s="140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  <c r="AK643" s="73"/>
      <c r="AL643" s="73"/>
      <c r="AM643" s="73"/>
      <c r="AN643" s="73"/>
      <c r="AO643" s="73"/>
      <c r="AP643" s="73"/>
      <c r="AQ643" s="73"/>
      <c r="AR643" s="73"/>
      <c r="AS643" s="73"/>
      <c r="AT643" s="73"/>
      <c r="AU643" s="73"/>
      <c r="AV643" s="73"/>
      <c r="AW643" s="73"/>
      <c r="AX643" s="73"/>
      <c r="AY643" s="73"/>
      <c r="AZ643" s="73"/>
      <c r="BA643" s="73"/>
      <c r="BB643" s="73"/>
      <c r="BC643" s="73"/>
      <c r="BD643" s="73"/>
      <c r="BE643" s="73"/>
      <c r="BF643" s="73"/>
      <c r="BG643" s="73"/>
      <c r="BH643" s="73"/>
      <c r="BI643" s="73"/>
      <c r="BJ643" s="73"/>
      <c r="BK643" s="73"/>
      <c r="BL643" s="73"/>
      <c r="BM643" s="73"/>
      <c r="BN643" s="73"/>
      <c r="BO643" s="73"/>
      <c r="BP643" s="73"/>
      <c r="BQ643" s="73"/>
      <c r="BR643" s="73"/>
      <c r="BS643" s="73"/>
      <c r="BT643" s="73"/>
      <c r="BU643" s="73"/>
      <c r="BV643" s="73"/>
      <c r="BW643" s="73"/>
      <c r="BX643" s="73"/>
      <c r="BY643" s="73"/>
      <c r="BZ643" s="73"/>
      <c r="CA643" s="73"/>
      <c r="CB643" s="73"/>
      <c r="CC643" s="73"/>
      <c r="CD643" s="73"/>
      <c r="CE643" s="73"/>
      <c r="CF643" s="73"/>
    </row>
    <row r="644" spans="3:84" x14ac:dyDescent="0.85">
      <c r="C644" s="72"/>
      <c r="D644" s="73"/>
      <c r="E644" s="73"/>
      <c r="F644" s="140"/>
      <c r="G644" s="140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  <c r="AK644" s="73"/>
      <c r="AL644" s="73"/>
      <c r="AM644" s="73"/>
      <c r="AN644" s="73"/>
      <c r="AO644" s="73"/>
      <c r="AP644" s="73"/>
      <c r="AQ644" s="73"/>
      <c r="AR644" s="73"/>
      <c r="AS644" s="73"/>
      <c r="AT644" s="73"/>
      <c r="AU644" s="73"/>
      <c r="AV644" s="73"/>
      <c r="AW644" s="73"/>
      <c r="AX644" s="73"/>
      <c r="AY644" s="73"/>
      <c r="AZ644" s="73"/>
      <c r="BA644" s="73"/>
      <c r="BB644" s="73"/>
      <c r="BC644" s="73"/>
      <c r="BD644" s="73"/>
      <c r="BE644" s="73"/>
      <c r="BF644" s="73"/>
      <c r="BG644" s="73"/>
      <c r="BH644" s="73"/>
      <c r="BI644" s="73"/>
      <c r="BJ644" s="73"/>
      <c r="BK644" s="73"/>
      <c r="BL644" s="73"/>
      <c r="BM644" s="73"/>
      <c r="BN644" s="73"/>
      <c r="BO644" s="73"/>
      <c r="BP644" s="73"/>
      <c r="BQ644" s="73"/>
      <c r="BR644" s="73"/>
      <c r="BS644" s="73"/>
      <c r="BT644" s="73"/>
      <c r="BU644" s="73"/>
      <c r="BV644" s="73"/>
      <c r="BW644" s="73"/>
      <c r="BX644" s="73"/>
      <c r="BY644" s="73"/>
      <c r="BZ644" s="73"/>
      <c r="CA644" s="73"/>
      <c r="CB644" s="73"/>
      <c r="CC644" s="73"/>
      <c r="CD644" s="73"/>
      <c r="CE644" s="73"/>
      <c r="CF644" s="73"/>
    </row>
    <row r="645" spans="3:84" x14ac:dyDescent="0.85">
      <c r="C645" s="72"/>
      <c r="D645" s="73"/>
      <c r="E645" s="73"/>
      <c r="F645" s="140"/>
      <c r="G645" s="140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  <c r="AK645" s="73"/>
      <c r="AL645" s="73"/>
      <c r="AM645" s="73"/>
      <c r="AN645" s="73"/>
      <c r="AO645" s="73"/>
      <c r="AP645" s="73"/>
      <c r="AQ645" s="73"/>
      <c r="AR645" s="73"/>
      <c r="AS645" s="73"/>
      <c r="AT645" s="73"/>
      <c r="AU645" s="73"/>
      <c r="AV645" s="73"/>
      <c r="AW645" s="73"/>
      <c r="AX645" s="73"/>
      <c r="AY645" s="73"/>
      <c r="AZ645" s="73"/>
      <c r="BA645" s="73"/>
      <c r="BB645" s="73"/>
      <c r="BC645" s="73"/>
      <c r="BD645" s="73"/>
      <c r="BE645" s="73"/>
      <c r="BF645" s="73"/>
      <c r="BG645" s="73"/>
      <c r="BH645" s="73"/>
      <c r="BI645" s="73"/>
      <c r="BJ645" s="73"/>
      <c r="BK645" s="73"/>
      <c r="BL645" s="73"/>
      <c r="BM645" s="73"/>
      <c r="BN645" s="73"/>
      <c r="BO645" s="73"/>
      <c r="BP645" s="73"/>
      <c r="BQ645" s="73"/>
      <c r="BR645" s="73"/>
      <c r="BS645" s="73"/>
      <c r="BT645" s="73"/>
      <c r="BU645" s="73"/>
      <c r="BV645" s="73"/>
      <c r="BW645" s="73"/>
      <c r="BX645" s="73"/>
      <c r="BY645" s="73"/>
      <c r="BZ645" s="73"/>
      <c r="CA645" s="73"/>
      <c r="CB645" s="73"/>
      <c r="CC645" s="73"/>
      <c r="CD645" s="73"/>
      <c r="CE645" s="73"/>
      <c r="CF645" s="73"/>
    </row>
    <row r="646" spans="3:84" x14ac:dyDescent="0.85">
      <c r="C646" s="72"/>
      <c r="D646" s="73"/>
      <c r="E646" s="73"/>
      <c r="F646" s="140"/>
      <c r="G646" s="140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  <c r="AK646" s="73"/>
      <c r="AL646" s="73"/>
      <c r="AM646" s="73"/>
      <c r="AN646" s="73"/>
      <c r="AO646" s="73"/>
      <c r="AP646" s="73"/>
      <c r="AQ646" s="73"/>
      <c r="AR646" s="73"/>
      <c r="AS646" s="73"/>
      <c r="AT646" s="73"/>
      <c r="AU646" s="73"/>
      <c r="AV646" s="73"/>
      <c r="AW646" s="73"/>
      <c r="AX646" s="73"/>
      <c r="AY646" s="73"/>
      <c r="AZ646" s="73"/>
      <c r="BA646" s="73"/>
      <c r="BB646" s="73"/>
      <c r="BC646" s="73"/>
      <c r="BD646" s="73"/>
      <c r="BE646" s="73"/>
      <c r="BF646" s="73"/>
      <c r="BG646" s="73"/>
      <c r="BH646" s="73"/>
      <c r="BI646" s="73"/>
      <c r="BJ646" s="73"/>
      <c r="BK646" s="73"/>
      <c r="BL646" s="73"/>
      <c r="BM646" s="73"/>
      <c r="BN646" s="73"/>
      <c r="BO646" s="73"/>
      <c r="BP646" s="73"/>
      <c r="BQ646" s="73"/>
      <c r="BR646" s="73"/>
      <c r="BS646" s="73"/>
      <c r="BT646" s="73"/>
      <c r="BU646" s="73"/>
      <c r="BV646" s="73"/>
      <c r="BW646" s="73"/>
      <c r="BX646" s="73"/>
      <c r="BY646" s="73"/>
      <c r="BZ646" s="73"/>
      <c r="CA646" s="73"/>
      <c r="CB646" s="73"/>
      <c r="CC646" s="73"/>
      <c r="CD646" s="73"/>
      <c r="CE646" s="73"/>
      <c r="CF646" s="73"/>
    </row>
    <row r="647" spans="3:84" x14ac:dyDescent="0.85">
      <c r="C647" s="72"/>
      <c r="D647" s="73"/>
      <c r="E647" s="73"/>
      <c r="F647" s="140"/>
      <c r="G647" s="140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  <c r="AK647" s="73"/>
      <c r="AL647" s="73"/>
      <c r="AM647" s="73"/>
      <c r="AN647" s="73"/>
      <c r="AO647" s="73"/>
      <c r="AP647" s="73"/>
      <c r="AQ647" s="73"/>
      <c r="AR647" s="73"/>
      <c r="AS647" s="73"/>
      <c r="AT647" s="73"/>
      <c r="AU647" s="73"/>
      <c r="AV647" s="73"/>
      <c r="AW647" s="73"/>
      <c r="AX647" s="73"/>
      <c r="AY647" s="73"/>
      <c r="AZ647" s="73"/>
      <c r="BA647" s="73"/>
      <c r="BB647" s="73"/>
      <c r="BC647" s="73"/>
      <c r="BD647" s="73"/>
      <c r="BE647" s="73"/>
      <c r="BF647" s="73"/>
      <c r="BG647" s="73"/>
      <c r="BH647" s="73"/>
      <c r="BI647" s="73"/>
      <c r="BJ647" s="73"/>
      <c r="BK647" s="73"/>
      <c r="BL647" s="73"/>
      <c r="BM647" s="73"/>
      <c r="BN647" s="73"/>
      <c r="BO647" s="73"/>
      <c r="BP647" s="73"/>
      <c r="BQ647" s="73"/>
      <c r="BR647" s="73"/>
      <c r="BS647" s="73"/>
      <c r="BT647" s="73"/>
      <c r="BU647" s="73"/>
      <c r="BV647" s="73"/>
      <c r="BW647" s="73"/>
      <c r="BX647" s="73"/>
      <c r="BY647" s="73"/>
      <c r="BZ647" s="73"/>
      <c r="CA647" s="73"/>
      <c r="CB647" s="73"/>
      <c r="CC647" s="73"/>
      <c r="CD647" s="73"/>
      <c r="CE647" s="73"/>
      <c r="CF647" s="73"/>
    </row>
    <row r="648" spans="3:84" x14ac:dyDescent="0.85">
      <c r="C648" s="72"/>
      <c r="D648" s="73"/>
      <c r="E648" s="73"/>
      <c r="F648" s="140"/>
      <c r="G648" s="140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  <c r="AK648" s="73"/>
      <c r="AL648" s="73"/>
      <c r="AM648" s="73"/>
      <c r="AN648" s="73"/>
      <c r="AO648" s="73"/>
      <c r="AP648" s="73"/>
      <c r="AQ648" s="73"/>
      <c r="AR648" s="73"/>
      <c r="AS648" s="73"/>
      <c r="AT648" s="73"/>
      <c r="AU648" s="73"/>
      <c r="AV648" s="73"/>
      <c r="AW648" s="73"/>
      <c r="AX648" s="73"/>
      <c r="AY648" s="73"/>
      <c r="AZ648" s="73"/>
      <c r="BA648" s="73"/>
      <c r="BB648" s="73"/>
      <c r="BC648" s="73"/>
      <c r="BD648" s="73"/>
      <c r="BE648" s="73"/>
      <c r="BF648" s="73"/>
      <c r="BG648" s="73"/>
      <c r="BH648" s="73"/>
      <c r="BI648" s="73"/>
      <c r="BJ648" s="73"/>
      <c r="BK648" s="73"/>
      <c r="BL648" s="73"/>
      <c r="BM648" s="73"/>
      <c r="BN648" s="73"/>
      <c r="BO648" s="73"/>
      <c r="BP648" s="73"/>
      <c r="BQ648" s="73"/>
      <c r="BR648" s="73"/>
      <c r="BS648" s="73"/>
      <c r="BT648" s="73"/>
      <c r="BU648" s="73"/>
      <c r="BV648" s="73"/>
      <c r="BW648" s="73"/>
      <c r="BX648" s="73"/>
      <c r="BY648" s="73"/>
      <c r="BZ648" s="73"/>
      <c r="CA648" s="73"/>
      <c r="CB648" s="73"/>
      <c r="CC648" s="73"/>
      <c r="CD648" s="73"/>
      <c r="CE648" s="73"/>
      <c r="CF648" s="73"/>
    </row>
    <row r="649" spans="3:84" x14ac:dyDescent="0.85">
      <c r="C649" s="72"/>
      <c r="D649" s="73"/>
      <c r="E649" s="73"/>
      <c r="F649" s="140"/>
      <c r="G649" s="140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  <c r="AK649" s="73"/>
      <c r="AL649" s="73"/>
      <c r="AM649" s="73"/>
      <c r="AN649" s="73"/>
      <c r="AO649" s="73"/>
      <c r="AP649" s="73"/>
      <c r="AQ649" s="73"/>
      <c r="AR649" s="73"/>
      <c r="AS649" s="73"/>
      <c r="AT649" s="73"/>
      <c r="AU649" s="73"/>
      <c r="AV649" s="73"/>
      <c r="AW649" s="73"/>
      <c r="AX649" s="73"/>
      <c r="AY649" s="73"/>
      <c r="AZ649" s="73"/>
      <c r="BA649" s="73"/>
      <c r="BB649" s="73"/>
      <c r="BC649" s="73"/>
      <c r="BD649" s="73"/>
      <c r="BE649" s="73"/>
      <c r="BF649" s="73"/>
      <c r="BG649" s="73"/>
      <c r="BH649" s="73"/>
      <c r="BI649" s="73"/>
      <c r="BJ649" s="73"/>
      <c r="BK649" s="73"/>
      <c r="BL649" s="73"/>
      <c r="BM649" s="73"/>
      <c r="BN649" s="73"/>
      <c r="BO649" s="73"/>
      <c r="BP649" s="73"/>
      <c r="BQ649" s="73"/>
      <c r="BR649" s="73"/>
      <c r="BS649" s="73"/>
      <c r="BT649" s="73"/>
      <c r="BU649" s="73"/>
      <c r="BV649" s="73"/>
      <c r="BW649" s="73"/>
      <c r="BX649" s="73"/>
      <c r="BY649" s="73"/>
      <c r="BZ649" s="73"/>
      <c r="CA649" s="73"/>
      <c r="CB649" s="73"/>
      <c r="CC649" s="73"/>
      <c r="CD649" s="73"/>
      <c r="CE649" s="73"/>
      <c r="CF649" s="73"/>
    </row>
    <row r="650" spans="3:84" x14ac:dyDescent="0.85">
      <c r="C650" s="72"/>
      <c r="D650" s="73"/>
      <c r="E650" s="73"/>
      <c r="F650" s="140"/>
      <c r="G650" s="140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  <c r="AK650" s="73"/>
      <c r="AL650" s="73"/>
      <c r="AM650" s="73"/>
      <c r="AN650" s="73"/>
      <c r="AO650" s="73"/>
      <c r="AP650" s="73"/>
      <c r="AQ650" s="73"/>
      <c r="AR650" s="73"/>
      <c r="AS650" s="73"/>
      <c r="AT650" s="73"/>
      <c r="AU650" s="73"/>
      <c r="AV650" s="73"/>
      <c r="AW650" s="73"/>
      <c r="AX650" s="73"/>
      <c r="AY650" s="73"/>
      <c r="AZ650" s="73"/>
      <c r="BA650" s="73"/>
      <c r="BB650" s="73"/>
      <c r="BC650" s="73"/>
      <c r="BD650" s="73"/>
      <c r="BE650" s="73"/>
      <c r="BF650" s="73"/>
      <c r="BG650" s="73"/>
      <c r="BH650" s="73"/>
      <c r="BI650" s="73"/>
      <c r="BJ650" s="73"/>
      <c r="BK650" s="73"/>
      <c r="BL650" s="73"/>
      <c r="BM650" s="73"/>
      <c r="BN650" s="73"/>
      <c r="BO650" s="73"/>
      <c r="BP650" s="73"/>
      <c r="BQ650" s="73"/>
      <c r="BR650" s="73"/>
      <c r="BS650" s="73"/>
      <c r="BT650" s="73"/>
      <c r="BU650" s="73"/>
      <c r="BV650" s="73"/>
      <c r="BW650" s="73"/>
      <c r="BX650" s="73"/>
      <c r="BY650" s="73"/>
      <c r="BZ650" s="73"/>
      <c r="CA650" s="73"/>
      <c r="CB650" s="73"/>
      <c r="CC650" s="73"/>
      <c r="CD650" s="73"/>
      <c r="CE650" s="73"/>
      <c r="CF650" s="73"/>
    </row>
    <row r="651" spans="3:84" x14ac:dyDescent="0.85">
      <c r="C651" s="72"/>
      <c r="D651" s="73"/>
      <c r="E651" s="73"/>
      <c r="F651" s="140"/>
      <c r="G651" s="140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  <c r="AK651" s="73"/>
      <c r="AL651" s="73"/>
      <c r="AM651" s="73"/>
      <c r="AN651" s="73"/>
      <c r="AO651" s="73"/>
      <c r="AP651" s="73"/>
      <c r="AQ651" s="73"/>
      <c r="AR651" s="73"/>
      <c r="AS651" s="73"/>
      <c r="AT651" s="73"/>
      <c r="AU651" s="73"/>
      <c r="AV651" s="73"/>
      <c r="AW651" s="73"/>
      <c r="AX651" s="73"/>
      <c r="AY651" s="73"/>
      <c r="AZ651" s="73"/>
      <c r="BA651" s="73"/>
      <c r="BB651" s="73"/>
      <c r="BC651" s="73"/>
      <c r="BD651" s="73"/>
      <c r="BE651" s="73"/>
      <c r="BF651" s="73"/>
      <c r="BG651" s="73"/>
      <c r="BH651" s="73"/>
      <c r="BI651" s="73"/>
      <c r="BJ651" s="73"/>
      <c r="BK651" s="73"/>
      <c r="BL651" s="73"/>
      <c r="BM651" s="73"/>
      <c r="BN651" s="73"/>
      <c r="BO651" s="73"/>
      <c r="BP651" s="73"/>
      <c r="BQ651" s="73"/>
      <c r="BR651" s="73"/>
      <c r="BS651" s="73"/>
      <c r="BT651" s="73"/>
      <c r="BU651" s="73"/>
      <c r="BV651" s="73"/>
      <c r="BW651" s="73"/>
      <c r="BX651" s="73"/>
      <c r="BY651" s="73"/>
      <c r="BZ651" s="73"/>
      <c r="CA651" s="73"/>
      <c r="CB651" s="73"/>
      <c r="CC651" s="73"/>
      <c r="CD651" s="73"/>
      <c r="CE651" s="73"/>
      <c r="CF651" s="73"/>
    </row>
    <row r="652" spans="3:84" x14ac:dyDescent="0.85">
      <c r="C652" s="72"/>
      <c r="D652" s="73"/>
      <c r="E652" s="73"/>
      <c r="F652" s="140"/>
      <c r="G652" s="140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  <c r="AK652" s="73"/>
      <c r="AL652" s="73"/>
      <c r="AM652" s="73"/>
      <c r="AN652" s="73"/>
      <c r="AO652" s="73"/>
      <c r="AP652" s="73"/>
      <c r="AQ652" s="73"/>
      <c r="AR652" s="73"/>
      <c r="AS652" s="73"/>
      <c r="AT652" s="73"/>
      <c r="AU652" s="73"/>
      <c r="AV652" s="73"/>
      <c r="AW652" s="73"/>
      <c r="AX652" s="73"/>
      <c r="AY652" s="73"/>
      <c r="AZ652" s="73"/>
      <c r="BA652" s="73"/>
      <c r="BB652" s="73"/>
      <c r="BC652" s="73"/>
      <c r="BD652" s="73"/>
      <c r="BE652" s="73"/>
      <c r="BF652" s="73"/>
      <c r="BG652" s="73"/>
      <c r="BH652" s="73"/>
      <c r="BI652" s="73"/>
      <c r="BJ652" s="73"/>
      <c r="BK652" s="73"/>
      <c r="BL652" s="73"/>
      <c r="BM652" s="73"/>
      <c r="BN652" s="73"/>
      <c r="BO652" s="73"/>
      <c r="BP652" s="73"/>
      <c r="BQ652" s="73"/>
      <c r="BR652" s="73"/>
      <c r="BS652" s="73"/>
      <c r="BT652" s="73"/>
      <c r="BU652" s="73"/>
      <c r="BV652" s="73"/>
      <c r="BW652" s="73"/>
      <c r="BX652" s="73"/>
      <c r="BY652" s="73"/>
      <c r="BZ652" s="73"/>
      <c r="CA652" s="73"/>
      <c r="CB652" s="73"/>
      <c r="CC652" s="73"/>
      <c r="CD652" s="73"/>
      <c r="CE652" s="73"/>
      <c r="CF652" s="73"/>
    </row>
    <row r="653" spans="3:84" x14ac:dyDescent="0.85">
      <c r="C653" s="72"/>
      <c r="D653" s="73"/>
      <c r="E653" s="73"/>
      <c r="F653" s="140"/>
      <c r="G653" s="140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  <c r="AK653" s="73"/>
      <c r="AL653" s="73"/>
      <c r="AM653" s="73"/>
      <c r="AN653" s="73"/>
      <c r="AO653" s="73"/>
      <c r="AP653" s="73"/>
      <c r="AQ653" s="73"/>
      <c r="AR653" s="73"/>
      <c r="AS653" s="73"/>
      <c r="AT653" s="73"/>
      <c r="AU653" s="73"/>
      <c r="AV653" s="73"/>
      <c r="AW653" s="73"/>
      <c r="AX653" s="73"/>
      <c r="AY653" s="73"/>
      <c r="AZ653" s="73"/>
      <c r="BA653" s="73"/>
      <c r="BB653" s="73"/>
      <c r="BC653" s="73"/>
      <c r="BD653" s="73"/>
      <c r="BE653" s="73"/>
      <c r="BF653" s="73"/>
      <c r="BG653" s="73"/>
      <c r="BH653" s="73"/>
      <c r="BI653" s="73"/>
      <c r="BJ653" s="73"/>
      <c r="BK653" s="73"/>
      <c r="BL653" s="73"/>
      <c r="BM653" s="73"/>
      <c r="BN653" s="73"/>
      <c r="BO653" s="73"/>
      <c r="BP653" s="73"/>
      <c r="BQ653" s="73"/>
      <c r="BR653" s="73"/>
      <c r="BS653" s="73"/>
      <c r="BT653" s="73"/>
      <c r="BU653" s="73"/>
      <c r="BV653" s="73"/>
      <c r="BW653" s="73"/>
      <c r="BX653" s="73"/>
      <c r="BY653" s="73"/>
      <c r="BZ653" s="73"/>
      <c r="CA653" s="73"/>
      <c r="CB653" s="73"/>
      <c r="CC653" s="73"/>
      <c r="CD653" s="73"/>
      <c r="CE653" s="73"/>
      <c r="CF653" s="73"/>
    </row>
    <row r="654" spans="3:84" x14ac:dyDescent="0.85">
      <c r="C654" s="72"/>
      <c r="D654" s="73"/>
      <c r="E654" s="73"/>
      <c r="F654" s="140"/>
      <c r="G654" s="140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  <c r="AK654" s="73"/>
      <c r="AL654" s="73"/>
      <c r="AM654" s="73"/>
      <c r="AN654" s="73"/>
      <c r="AO654" s="73"/>
      <c r="AP654" s="73"/>
      <c r="AQ654" s="73"/>
      <c r="AR654" s="73"/>
      <c r="AS654" s="73"/>
      <c r="AT654" s="73"/>
      <c r="AU654" s="73"/>
      <c r="AV654" s="73"/>
      <c r="AW654" s="73"/>
      <c r="AX654" s="73"/>
      <c r="AY654" s="73"/>
      <c r="AZ654" s="73"/>
      <c r="BA654" s="73"/>
      <c r="BB654" s="73"/>
      <c r="BC654" s="73"/>
      <c r="BD654" s="73"/>
      <c r="BE654" s="73"/>
      <c r="BF654" s="73"/>
      <c r="BG654" s="73"/>
      <c r="BH654" s="73"/>
      <c r="BI654" s="73"/>
      <c r="BJ654" s="73"/>
      <c r="BK654" s="73"/>
      <c r="BL654" s="73"/>
      <c r="BM654" s="73"/>
      <c r="BN654" s="73"/>
      <c r="BO654" s="73"/>
      <c r="BP654" s="73"/>
      <c r="BQ654" s="73"/>
      <c r="BR654" s="73"/>
      <c r="BS654" s="73"/>
      <c r="BT654" s="73"/>
      <c r="BU654" s="73"/>
      <c r="BV654" s="73"/>
      <c r="BW654" s="73"/>
      <c r="BX654" s="73"/>
      <c r="BY654" s="73"/>
      <c r="BZ654" s="73"/>
      <c r="CA654" s="73"/>
      <c r="CB654" s="73"/>
      <c r="CC654" s="73"/>
      <c r="CD654" s="73"/>
      <c r="CE654" s="73"/>
      <c r="CF654" s="73"/>
    </row>
    <row r="655" spans="3:84" x14ac:dyDescent="0.85">
      <c r="C655" s="72"/>
      <c r="D655" s="73"/>
      <c r="E655" s="73"/>
      <c r="F655" s="140"/>
      <c r="G655" s="140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  <c r="AK655" s="73"/>
      <c r="AL655" s="73"/>
      <c r="AM655" s="73"/>
      <c r="AN655" s="73"/>
      <c r="AO655" s="73"/>
      <c r="AP655" s="73"/>
      <c r="AQ655" s="73"/>
      <c r="AR655" s="73"/>
      <c r="AS655" s="73"/>
      <c r="AT655" s="73"/>
      <c r="AU655" s="73"/>
      <c r="AV655" s="73"/>
      <c r="AW655" s="73"/>
      <c r="AX655" s="73"/>
      <c r="AY655" s="73"/>
      <c r="AZ655" s="73"/>
      <c r="BA655" s="73"/>
      <c r="BB655" s="73"/>
      <c r="BC655" s="73"/>
      <c r="BD655" s="73"/>
      <c r="BE655" s="73"/>
      <c r="BF655" s="73"/>
      <c r="BG655" s="73"/>
      <c r="BH655" s="73"/>
      <c r="BI655" s="73"/>
      <c r="BJ655" s="73"/>
      <c r="BK655" s="73"/>
      <c r="BL655" s="73"/>
      <c r="BM655" s="73"/>
      <c r="BN655" s="73"/>
      <c r="BO655" s="73"/>
      <c r="BP655" s="73"/>
      <c r="BQ655" s="73"/>
      <c r="BR655" s="73"/>
      <c r="BS655" s="73"/>
      <c r="BT655" s="73"/>
      <c r="BU655" s="73"/>
      <c r="BV655" s="73"/>
      <c r="BW655" s="73"/>
      <c r="BX655" s="73"/>
      <c r="BY655" s="73"/>
      <c r="BZ655" s="73"/>
      <c r="CA655" s="73"/>
      <c r="CB655" s="73"/>
      <c r="CC655" s="73"/>
      <c r="CD655" s="73"/>
      <c r="CE655" s="73"/>
      <c r="CF655" s="73"/>
    </row>
    <row r="656" spans="3:84" x14ac:dyDescent="0.85">
      <c r="C656" s="72"/>
      <c r="D656" s="73"/>
      <c r="E656" s="73"/>
      <c r="F656" s="140"/>
      <c r="G656" s="140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  <c r="AK656" s="73"/>
      <c r="AL656" s="73"/>
      <c r="AM656" s="73"/>
      <c r="AN656" s="73"/>
      <c r="AO656" s="73"/>
      <c r="AP656" s="73"/>
      <c r="AQ656" s="73"/>
      <c r="AR656" s="73"/>
      <c r="AS656" s="73"/>
      <c r="AT656" s="73"/>
      <c r="AU656" s="73"/>
      <c r="AV656" s="73"/>
      <c r="AW656" s="73"/>
      <c r="AX656" s="73"/>
      <c r="AY656" s="73"/>
      <c r="AZ656" s="73"/>
      <c r="BA656" s="73"/>
      <c r="BB656" s="73"/>
      <c r="BC656" s="73"/>
      <c r="BD656" s="73"/>
      <c r="BE656" s="73"/>
      <c r="BF656" s="73"/>
      <c r="BG656" s="73"/>
      <c r="BH656" s="73"/>
      <c r="BI656" s="73"/>
      <c r="BJ656" s="73"/>
      <c r="BK656" s="73"/>
      <c r="BL656" s="73"/>
      <c r="BM656" s="73"/>
      <c r="BN656" s="73"/>
      <c r="BO656" s="73"/>
      <c r="BP656" s="73"/>
      <c r="BQ656" s="73"/>
      <c r="BR656" s="73"/>
      <c r="BS656" s="73"/>
      <c r="BT656" s="73"/>
      <c r="BU656" s="73"/>
      <c r="BV656" s="73"/>
      <c r="BW656" s="73"/>
      <c r="BX656" s="73"/>
      <c r="BY656" s="73"/>
      <c r="BZ656" s="73"/>
      <c r="CA656" s="73"/>
      <c r="CB656" s="73"/>
      <c r="CC656" s="73"/>
      <c r="CD656" s="73"/>
      <c r="CE656" s="73"/>
      <c r="CF656" s="73"/>
    </row>
    <row r="657" spans="3:84" x14ac:dyDescent="0.85">
      <c r="C657" s="72"/>
      <c r="D657" s="73"/>
      <c r="E657" s="73"/>
      <c r="F657" s="140"/>
      <c r="G657" s="140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  <c r="AK657" s="73"/>
      <c r="AL657" s="73"/>
      <c r="AM657" s="73"/>
      <c r="AN657" s="73"/>
      <c r="AO657" s="73"/>
      <c r="AP657" s="73"/>
      <c r="AQ657" s="73"/>
      <c r="AR657" s="73"/>
      <c r="AS657" s="73"/>
      <c r="AT657" s="73"/>
      <c r="AU657" s="73"/>
      <c r="AV657" s="73"/>
      <c r="AW657" s="73"/>
      <c r="AX657" s="73"/>
      <c r="AY657" s="73"/>
      <c r="AZ657" s="73"/>
      <c r="BA657" s="73"/>
      <c r="BB657" s="73"/>
      <c r="BC657" s="73"/>
      <c r="BD657" s="73"/>
      <c r="BE657" s="73"/>
      <c r="BF657" s="73"/>
      <c r="BG657" s="73"/>
      <c r="BH657" s="73"/>
      <c r="BI657" s="73"/>
      <c r="BJ657" s="73"/>
      <c r="BK657" s="73"/>
      <c r="BL657" s="73"/>
      <c r="BM657" s="73"/>
      <c r="BN657" s="73"/>
      <c r="BO657" s="73"/>
      <c r="BP657" s="73"/>
      <c r="BQ657" s="73"/>
      <c r="BR657" s="73"/>
      <c r="BS657" s="73"/>
      <c r="BT657" s="73"/>
      <c r="BU657" s="73"/>
      <c r="BV657" s="73"/>
      <c r="BW657" s="73"/>
      <c r="BX657" s="73"/>
      <c r="BY657" s="73"/>
      <c r="BZ657" s="73"/>
      <c r="CA657" s="73"/>
      <c r="CB657" s="73"/>
      <c r="CC657" s="73"/>
      <c r="CD657" s="73"/>
      <c r="CE657" s="73"/>
      <c r="CF657" s="73"/>
    </row>
    <row r="658" spans="3:84" x14ac:dyDescent="0.85">
      <c r="C658" s="72"/>
      <c r="D658" s="73"/>
      <c r="E658" s="73"/>
      <c r="F658" s="140"/>
      <c r="G658" s="140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  <c r="AK658" s="73"/>
      <c r="AL658" s="73"/>
      <c r="AM658" s="73"/>
      <c r="AN658" s="73"/>
      <c r="AO658" s="73"/>
      <c r="AP658" s="73"/>
      <c r="AQ658" s="73"/>
      <c r="AR658" s="73"/>
      <c r="AS658" s="73"/>
      <c r="AT658" s="73"/>
      <c r="AU658" s="73"/>
      <c r="AV658" s="73"/>
      <c r="AW658" s="73"/>
      <c r="AX658" s="73"/>
      <c r="AY658" s="73"/>
      <c r="AZ658" s="73"/>
      <c r="BA658" s="73"/>
      <c r="BB658" s="73"/>
      <c r="BC658" s="73"/>
      <c r="BD658" s="73"/>
      <c r="BE658" s="73"/>
      <c r="BF658" s="73"/>
      <c r="BG658" s="73"/>
      <c r="BH658" s="73"/>
      <c r="BI658" s="73"/>
      <c r="BJ658" s="73"/>
      <c r="BK658" s="73"/>
      <c r="BL658" s="73"/>
      <c r="BM658" s="73"/>
      <c r="BN658" s="73"/>
      <c r="BO658" s="73"/>
      <c r="BP658" s="73"/>
      <c r="BQ658" s="73"/>
      <c r="BR658" s="73"/>
      <c r="BS658" s="73"/>
      <c r="BT658" s="73"/>
      <c r="BU658" s="73"/>
      <c r="BV658" s="73"/>
      <c r="BW658" s="73"/>
      <c r="BX658" s="73"/>
      <c r="BY658" s="73"/>
      <c r="BZ658" s="73"/>
      <c r="CA658" s="73"/>
      <c r="CB658" s="73"/>
      <c r="CC658" s="73"/>
      <c r="CD658" s="73"/>
      <c r="CE658" s="73"/>
      <c r="CF658" s="73"/>
    </row>
    <row r="659" spans="3:84" x14ac:dyDescent="0.85">
      <c r="C659" s="72"/>
      <c r="D659" s="73"/>
      <c r="E659" s="73"/>
      <c r="F659" s="140"/>
      <c r="G659" s="140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  <c r="AK659" s="73"/>
      <c r="AL659" s="73"/>
      <c r="AM659" s="73"/>
      <c r="AN659" s="73"/>
      <c r="AO659" s="73"/>
      <c r="AP659" s="73"/>
      <c r="AQ659" s="73"/>
      <c r="AR659" s="73"/>
      <c r="AS659" s="73"/>
      <c r="AT659" s="73"/>
      <c r="AU659" s="73"/>
      <c r="AV659" s="73"/>
      <c r="AW659" s="73"/>
      <c r="AX659" s="73"/>
      <c r="AY659" s="73"/>
      <c r="AZ659" s="73"/>
      <c r="BA659" s="73"/>
      <c r="BB659" s="73"/>
      <c r="BC659" s="73"/>
      <c r="BD659" s="73"/>
      <c r="BE659" s="73"/>
      <c r="BF659" s="73"/>
      <c r="BG659" s="73"/>
      <c r="BH659" s="73"/>
      <c r="BI659" s="73"/>
      <c r="BJ659" s="73"/>
      <c r="BK659" s="73"/>
      <c r="BL659" s="73"/>
      <c r="BM659" s="73"/>
      <c r="BN659" s="73"/>
      <c r="BO659" s="73"/>
      <c r="BP659" s="73"/>
      <c r="BQ659" s="73"/>
      <c r="BR659" s="73"/>
      <c r="BS659" s="73"/>
      <c r="BT659" s="73"/>
      <c r="BU659" s="73"/>
      <c r="BV659" s="73"/>
      <c r="BW659" s="73"/>
      <c r="BX659" s="73"/>
      <c r="BY659" s="73"/>
      <c r="BZ659" s="73"/>
      <c r="CA659" s="73"/>
      <c r="CB659" s="73"/>
      <c r="CC659" s="73"/>
      <c r="CD659" s="73"/>
      <c r="CE659" s="73"/>
      <c r="CF659" s="73"/>
    </row>
    <row r="660" spans="3:84" x14ac:dyDescent="0.85">
      <c r="C660" s="72"/>
      <c r="D660" s="73"/>
      <c r="E660" s="73"/>
      <c r="F660" s="140"/>
      <c r="G660" s="140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  <c r="AK660" s="73"/>
      <c r="AL660" s="73"/>
      <c r="AM660" s="73"/>
      <c r="AN660" s="73"/>
      <c r="AO660" s="73"/>
      <c r="AP660" s="73"/>
      <c r="AQ660" s="73"/>
      <c r="AR660" s="73"/>
      <c r="AS660" s="73"/>
      <c r="AT660" s="73"/>
      <c r="AU660" s="73"/>
      <c r="AV660" s="73"/>
      <c r="AW660" s="73"/>
      <c r="AX660" s="73"/>
      <c r="AY660" s="73"/>
      <c r="AZ660" s="73"/>
      <c r="BA660" s="73"/>
      <c r="BB660" s="73"/>
      <c r="BC660" s="73"/>
      <c r="BD660" s="73"/>
      <c r="BE660" s="73"/>
      <c r="BF660" s="73"/>
      <c r="BG660" s="73"/>
      <c r="BH660" s="73"/>
      <c r="BI660" s="73"/>
      <c r="BJ660" s="73"/>
      <c r="BK660" s="73"/>
      <c r="BL660" s="73"/>
      <c r="BM660" s="73"/>
      <c r="BN660" s="73"/>
      <c r="BO660" s="73"/>
      <c r="BP660" s="73"/>
      <c r="BQ660" s="73"/>
      <c r="BR660" s="73"/>
      <c r="BS660" s="73"/>
      <c r="BT660" s="73"/>
      <c r="BU660" s="73"/>
      <c r="BV660" s="73"/>
      <c r="BW660" s="73"/>
      <c r="BX660" s="73"/>
      <c r="BY660" s="73"/>
      <c r="BZ660" s="73"/>
      <c r="CA660" s="73"/>
      <c r="CB660" s="73"/>
      <c r="CC660" s="73"/>
      <c r="CD660" s="73"/>
      <c r="CE660" s="73"/>
      <c r="CF660" s="73"/>
    </row>
    <row r="661" spans="3:84" x14ac:dyDescent="0.85">
      <c r="C661" s="72"/>
      <c r="D661" s="73"/>
      <c r="E661" s="73"/>
      <c r="F661" s="140"/>
      <c r="G661" s="140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  <c r="AK661" s="73"/>
      <c r="AL661" s="73"/>
      <c r="AM661" s="73"/>
      <c r="AN661" s="73"/>
      <c r="AO661" s="73"/>
      <c r="AP661" s="73"/>
      <c r="AQ661" s="73"/>
      <c r="AR661" s="73"/>
      <c r="AS661" s="73"/>
      <c r="AT661" s="73"/>
      <c r="AU661" s="73"/>
      <c r="AV661" s="73"/>
      <c r="AW661" s="73"/>
      <c r="AX661" s="73"/>
      <c r="AY661" s="73"/>
      <c r="AZ661" s="73"/>
      <c r="BA661" s="73"/>
      <c r="BB661" s="73"/>
      <c r="BC661" s="73"/>
      <c r="BD661" s="73"/>
      <c r="BE661" s="73"/>
      <c r="BF661" s="73"/>
      <c r="BG661" s="73"/>
      <c r="BH661" s="73"/>
      <c r="BI661" s="73"/>
      <c r="BJ661" s="73"/>
      <c r="BK661" s="73"/>
      <c r="BL661" s="73"/>
      <c r="BM661" s="73"/>
      <c r="BN661" s="73"/>
      <c r="BO661" s="73"/>
      <c r="BP661" s="73"/>
      <c r="BQ661" s="73"/>
      <c r="BR661" s="73"/>
      <c r="BS661" s="73"/>
      <c r="BT661" s="73"/>
      <c r="BU661" s="73"/>
      <c r="BV661" s="73"/>
      <c r="BW661" s="73"/>
      <c r="BX661" s="73"/>
      <c r="BY661" s="73"/>
      <c r="BZ661" s="73"/>
      <c r="CA661" s="73"/>
      <c r="CB661" s="73"/>
      <c r="CC661" s="73"/>
      <c r="CD661" s="73"/>
      <c r="CE661" s="73"/>
      <c r="CF661" s="73"/>
    </row>
    <row r="662" spans="3:84" x14ac:dyDescent="0.85">
      <c r="C662" s="72"/>
      <c r="D662" s="73"/>
      <c r="E662" s="73"/>
      <c r="F662" s="140"/>
      <c r="G662" s="140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  <c r="AK662" s="73"/>
      <c r="AL662" s="73"/>
      <c r="AM662" s="73"/>
      <c r="AN662" s="73"/>
      <c r="AO662" s="73"/>
      <c r="AP662" s="73"/>
      <c r="AQ662" s="73"/>
      <c r="AR662" s="73"/>
      <c r="AS662" s="73"/>
      <c r="AT662" s="73"/>
      <c r="AU662" s="73"/>
      <c r="AV662" s="73"/>
      <c r="AW662" s="73"/>
      <c r="AX662" s="73"/>
      <c r="AY662" s="73"/>
      <c r="AZ662" s="73"/>
      <c r="BA662" s="73"/>
      <c r="BB662" s="73"/>
      <c r="BC662" s="73"/>
      <c r="BD662" s="73"/>
      <c r="BE662" s="73"/>
      <c r="BF662" s="73"/>
      <c r="BG662" s="73"/>
      <c r="BH662" s="73"/>
      <c r="BI662" s="73"/>
      <c r="BJ662" s="73"/>
      <c r="BK662" s="73"/>
      <c r="BL662" s="73"/>
      <c r="BM662" s="73"/>
      <c r="BN662" s="73"/>
      <c r="BO662" s="73"/>
      <c r="BP662" s="73"/>
      <c r="BQ662" s="73"/>
      <c r="BR662" s="73"/>
      <c r="BS662" s="73"/>
      <c r="BT662" s="73"/>
      <c r="BU662" s="73"/>
      <c r="BV662" s="73"/>
      <c r="BW662" s="73"/>
      <c r="BX662" s="73"/>
      <c r="BY662" s="73"/>
      <c r="BZ662" s="73"/>
      <c r="CA662" s="73"/>
      <c r="CB662" s="73"/>
      <c r="CC662" s="73"/>
      <c r="CD662" s="73"/>
      <c r="CE662" s="73"/>
      <c r="CF662" s="73"/>
    </row>
    <row r="663" spans="3:84" x14ac:dyDescent="0.85">
      <c r="C663" s="72"/>
      <c r="D663" s="73"/>
      <c r="E663" s="73"/>
      <c r="F663" s="140"/>
      <c r="G663" s="140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  <c r="AK663" s="73"/>
      <c r="AL663" s="73"/>
      <c r="AM663" s="73"/>
      <c r="AN663" s="73"/>
      <c r="AO663" s="73"/>
      <c r="AP663" s="73"/>
      <c r="AQ663" s="73"/>
      <c r="AR663" s="73"/>
      <c r="AS663" s="73"/>
      <c r="AT663" s="73"/>
      <c r="AU663" s="73"/>
      <c r="AV663" s="73"/>
      <c r="AW663" s="73"/>
      <c r="AX663" s="73"/>
      <c r="AY663" s="73"/>
      <c r="AZ663" s="73"/>
      <c r="BA663" s="73"/>
      <c r="BB663" s="73"/>
      <c r="BC663" s="73"/>
      <c r="BD663" s="73"/>
      <c r="BE663" s="73"/>
      <c r="BF663" s="73"/>
      <c r="BG663" s="73"/>
      <c r="BH663" s="73"/>
      <c r="BI663" s="73"/>
      <c r="BJ663" s="73"/>
      <c r="BK663" s="73"/>
      <c r="BL663" s="73"/>
      <c r="BM663" s="73"/>
      <c r="BN663" s="73"/>
      <c r="BO663" s="73"/>
      <c r="BP663" s="73"/>
      <c r="BQ663" s="73"/>
      <c r="BR663" s="73"/>
      <c r="BS663" s="73"/>
      <c r="BT663" s="73"/>
      <c r="BU663" s="73"/>
      <c r="BV663" s="73"/>
      <c r="BW663" s="73"/>
      <c r="BX663" s="73"/>
      <c r="BY663" s="73"/>
      <c r="BZ663" s="73"/>
      <c r="CA663" s="73"/>
      <c r="CB663" s="73"/>
      <c r="CC663" s="73"/>
      <c r="CD663" s="73"/>
      <c r="CE663" s="73"/>
      <c r="CF663" s="73"/>
    </row>
    <row r="664" spans="3:84" x14ac:dyDescent="0.85">
      <c r="C664" s="72"/>
      <c r="D664" s="73"/>
      <c r="E664" s="73"/>
      <c r="F664" s="140"/>
      <c r="G664" s="140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  <c r="AK664" s="73"/>
      <c r="AL664" s="73"/>
      <c r="AM664" s="73"/>
      <c r="AN664" s="73"/>
      <c r="AO664" s="73"/>
      <c r="AP664" s="73"/>
      <c r="AQ664" s="73"/>
      <c r="AR664" s="73"/>
      <c r="AS664" s="73"/>
      <c r="AT664" s="73"/>
      <c r="AU664" s="73"/>
      <c r="AV664" s="73"/>
      <c r="AW664" s="73"/>
      <c r="AX664" s="73"/>
      <c r="AY664" s="73"/>
      <c r="AZ664" s="73"/>
      <c r="BA664" s="73"/>
      <c r="BB664" s="73"/>
      <c r="BC664" s="73"/>
      <c r="BD664" s="73"/>
      <c r="BE664" s="73"/>
      <c r="BF664" s="73"/>
      <c r="BG664" s="73"/>
      <c r="BH664" s="73"/>
      <c r="BI664" s="73"/>
      <c r="BJ664" s="73"/>
      <c r="BK664" s="73"/>
      <c r="BL664" s="73"/>
      <c r="BM664" s="73"/>
      <c r="BN664" s="73"/>
      <c r="BO664" s="73"/>
      <c r="BP664" s="73"/>
      <c r="BQ664" s="73"/>
      <c r="BR664" s="73"/>
      <c r="BS664" s="73"/>
      <c r="BT664" s="73"/>
      <c r="BU664" s="73"/>
      <c r="BV664" s="73"/>
      <c r="BW664" s="73"/>
      <c r="BX664" s="73"/>
      <c r="BY664" s="73"/>
      <c r="BZ664" s="73"/>
      <c r="CA664" s="73"/>
      <c r="CB664" s="73"/>
      <c r="CC664" s="73"/>
      <c r="CD664" s="73"/>
      <c r="CE664" s="73"/>
      <c r="CF664" s="73"/>
    </row>
    <row r="665" spans="3:84" x14ac:dyDescent="0.85">
      <c r="C665" s="72"/>
      <c r="D665" s="73"/>
      <c r="E665" s="73"/>
      <c r="F665" s="140"/>
      <c r="G665" s="140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  <c r="AK665" s="73"/>
      <c r="AL665" s="73"/>
      <c r="AM665" s="73"/>
      <c r="AN665" s="73"/>
      <c r="AO665" s="73"/>
      <c r="AP665" s="73"/>
      <c r="AQ665" s="73"/>
      <c r="AR665" s="73"/>
      <c r="AS665" s="73"/>
      <c r="AT665" s="73"/>
      <c r="AU665" s="73"/>
      <c r="AV665" s="73"/>
      <c r="AW665" s="73"/>
      <c r="AX665" s="73"/>
      <c r="AY665" s="73"/>
      <c r="AZ665" s="73"/>
      <c r="BA665" s="73"/>
      <c r="BB665" s="73"/>
      <c r="BC665" s="73"/>
      <c r="BD665" s="73"/>
      <c r="BE665" s="73"/>
      <c r="BF665" s="73"/>
      <c r="BG665" s="73"/>
      <c r="BH665" s="73"/>
      <c r="BI665" s="73"/>
      <c r="BJ665" s="73"/>
      <c r="BK665" s="73"/>
      <c r="BL665" s="73"/>
      <c r="BM665" s="73"/>
      <c r="BN665" s="73"/>
      <c r="BO665" s="73"/>
      <c r="BP665" s="73"/>
      <c r="BQ665" s="73"/>
      <c r="BR665" s="73"/>
      <c r="BS665" s="73"/>
      <c r="BT665" s="73"/>
      <c r="BU665" s="73"/>
      <c r="BV665" s="73"/>
      <c r="BW665" s="73"/>
      <c r="BX665" s="73"/>
      <c r="BY665" s="73"/>
      <c r="BZ665" s="73"/>
      <c r="CA665" s="73"/>
      <c r="CB665" s="73"/>
      <c r="CC665" s="73"/>
      <c r="CD665" s="73"/>
      <c r="CE665" s="73"/>
      <c r="CF665" s="73"/>
    </row>
    <row r="666" spans="3:84" x14ac:dyDescent="0.85">
      <c r="C666" s="72"/>
      <c r="D666" s="73"/>
      <c r="E666" s="73"/>
      <c r="F666" s="140"/>
      <c r="G666" s="140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  <c r="AK666" s="73"/>
      <c r="AL666" s="73"/>
      <c r="AM666" s="73"/>
      <c r="AN666" s="73"/>
      <c r="AO666" s="73"/>
      <c r="AP666" s="73"/>
      <c r="AQ666" s="73"/>
      <c r="AR666" s="73"/>
      <c r="AS666" s="73"/>
      <c r="AT666" s="73"/>
      <c r="AU666" s="73"/>
      <c r="AV666" s="73"/>
      <c r="AW666" s="73"/>
      <c r="AX666" s="73"/>
      <c r="AY666" s="73"/>
      <c r="AZ666" s="73"/>
      <c r="BA666" s="73"/>
      <c r="BB666" s="73"/>
      <c r="BC666" s="73"/>
      <c r="BD666" s="73"/>
      <c r="BE666" s="73"/>
      <c r="BF666" s="73"/>
      <c r="BG666" s="73"/>
      <c r="BH666" s="73"/>
      <c r="BI666" s="73"/>
      <c r="BJ666" s="73"/>
      <c r="BK666" s="73"/>
      <c r="BL666" s="73"/>
      <c r="BM666" s="73"/>
      <c r="BN666" s="73"/>
      <c r="BO666" s="73"/>
      <c r="BP666" s="73"/>
      <c r="BQ666" s="73"/>
      <c r="BR666" s="73"/>
      <c r="BS666" s="73"/>
      <c r="BT666" s="73"/>
      <c r="BU666" s="73"/>
      <c r="BV666" s="73"/>
      <c r="BW666" s="73"/>
      <c r="BX666" s="73"/>
      <c r="BY666" s="73"/>
      <c r="BZ666" s="73"/>
      <c r="CA666" s="73"/>
      <c r="CB666" s="73"/>
      <c r="CC666" s="73"/>
      <c r="CD666" s="73"/>
      <c r="CE666" s="73"/>
      <c r="CF666" s="73"/>
    </row>
    <row r="667" spans="3:84" x14ac:dyDescent="0.85">
      <c r="C667" s="72"/>
      <c r="D667" s="73"/>
      <c r="E667" s="73"/>
      <c r="F667" s="140"/>
      <c r="G667" s="140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  <c r="AK667" s="73"/>
      <c r="AL667" s="73"/>
      <c r="AM667" s="73"/>
      <c r="AN667" s="73"/>
      <c r="AO667" s="73"/>
      <c r="AP667" s="73"/>
      <c r="AQ667" s="73"/>
      <c r="AR667" s="73"/>
      <c r="AS667" s="73"/>
      <c r="AT667" s="73"/>
      <c r="AU667" s="73"/>
      <c r="AV667" s="73"/>
      <c r="AW667" s="73"/>
      <c r="AX667" s="73"/>
      <c r="AY667" s="73"/>
      <c r="AZ667" s="73"/>
      <c r="BA667" s="73"/>
      <c r="BB667" s="73"/>
      <c r="BC667" s="73"/>
      <c r="BD667" s="73"/>
      <c r="BE667" s="73"/>
      <c r="BF667" s="73"/>
      <c r="BG667" s="73"/>
      <c r="BH667" s="73"/>
      <c r="BI667" s="73"/>
      <c r="BJ667" s="73"/>
      <c r="BK667" s="73"/>
      <c r="BL667" s="73"/>
      <c r="BM667" s="73"/>
      <c r="BN667" s="73"/>
      <c r="BO667" s="73"/>
      <c r="BP667" s="73"/>
      <c r="BQ667" s="73"/>
      <c r="BR667" s="73"/>
      <c r="BS667" s="73"/>
      <c r="BT667" s="73"/>
      <c r="BU667" s="73"/>
      <c r="BV667" s="73"/>
      <c r="BW667" s="73"/>
      <c r="BX667" s="73"/>
      <c r="BY667" s="73"/>
      <c r="BZ667" s="73"/>
      <c r="CA667" s="73"/>
      <c r="CB667" s="73"/>
      <c r="CC667" s="73"/>
      <c r="CD667" s="73"/>
      <c r="CE667" s="73"/>
      <c r="CF667" s="73"/>
    </row>
    <row r="668" spans="3:84" x14ac:dyDescent="0.85">
      <c r="C668" s="72"/>
      <c r="D668" s="73"/>
      <c r="E668" s="73"/>
      <c r="F668" s="140"/>
      <c r="G668" s="140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  <c r="AK668" s="73"/>
      <c r="AL668" s="73"/>
      <c r="AM668" s="73"/>
      <c r="AN668" s="73"/>
      <c r="AO668" s="73"/>
      <c r="AP668" s="73"/>
      <c r="AQ668" s="73"/>
      <c r="AR668" s="73"/>
      <c r="AS668" s="73"/>
      <c r="AT668" s="73"/>
      <c r="AU668" s="73"/>
      <c r="AV668" s="73"/>
      <c r="AW668" s="73"/>
      <c r="AX668" s="73"/>
      <c r="AY668" s="73"/>
      <c r="AZ668" s="73"/>
      <c r="BA668" s="73"/>
      <c r="BB668" s="73"/>
      <c r="BC668" s="73"/>
      <c r="BD668" s="73"/>
      <c r="BE668" s="73"/>
      <c r="BF668" s="73"/>
      <c r="BG668" s="73"/>
      <c r="BH668" s="73"/>
      <c r="BI668" s="73"/>
      <c r="BJ668" s="73"/>
      <c r="BK668" s="73"/>
      <c r="BL668" s="73"/>
      <c r="BM668" s="73"/>
      <c r="BN668" s="73"/>
      <c r="BO668" s="73"/>
      <c r="BP668" s="73"/>
      <c r="BQ668" s="73"/>
      <c r="BR668" s="73"/>
      <c r="BS668" s="73"/>
      <c r="BT668" s="73"/>
      <c r="BU668" s="73"/>
      <c r="BV668" s="73"/>
      <c r="BW668" s="73"/>
      <c r="BX668" s="73"/>
      <c r="BY668" s="73"/>
      <c r="BZ668" s="73"/>
      <c r="CA668" s="73"/>
      <c r="CB668" s="73"/>
      <c r="CC668" s="73"/>
      <c r="CD668" s="73"/>
      <c r="CE668" s="73"/>
      <c r="CF668" s="73"/>
    </row>
    <row r="669" spans="3:84" x14ac:dyDescent="0.85">
      <c r="C669" s="72"/>
      <c r="D669" s="73"/>
      <c r="E669" s="73"/>
      <c r="F669" s="140"/>
      <c r="G669" s="140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  <c r="AK669" s="73"/>
      <c r="AL669" s="73"/>
      <c r="AM669" s="73"/>
      <c r="AN669" s="73"/>
      <c r="AO669" s="73"/>
      <c r="AP669" s="73"/>
      <c r="AQ669" s="73"/>
      <c r="AR669" s="73"/>
      <c r="AS669" s="73"/>
      <c r="AT669" s="73"/>
      <c r="AU669" s="73"/>
      <c r="AV669" s="73"/>
      <c r="AW669" s="73"/>
      <c r="AX669" s="73"/>
      <c r="AY669" s="73"/>
      <c r="AZ669" s="73"/>
      <c r="BA669" s="73"/>
      <c r="BB669" s="73"/>
      <c r="BC669" s="73"/>
      <c r="BD669" s="73"/>
      <c r="BE669" s="73"/>
      <c r="BF669" s="73"/>
      <c r="BG669" s="73"/>
      <c r="BH669" s="73"/>
      <c r="BI669" s="73"/>
      <c r="BJ669" s="73"/>
      <c r="BK669" s="73"/>
      <c r="BL669" s="73"/>
      <c r="BM669" s="73"/>
      <c r="BN669" s="73"/>
      <c r="BO669" s="73"/>
      <c r="BP669" s="73"/>
      <c r="BQ669" s="73"/>
      <c r="BR669" s="73"/>
      <c r="BS669" s="73"/>
      <c r="BT669" s="73"/>
      <c r="BU669" s="73"/>
      <c r="BV669" s="73"/>
      <c r="BW669" s="73"/>
      <c r="BX669" s="73"/>
      <c r="BY669" s="73"/>
      <c r="BZ669" s="73"/>
      <c r="CA669" s="73"/>
      <c r="CB669" s="73"/>
      <c r="CC669" s="73"/>
      <c r="CD669" s="73"/>
      <c r="CE669" s="73"/>
      <c r="CF669" s="73"/>
    </row>
    <row r="670" spans="3:84" x14ac:dyDescent="0.85">
      <c r="C670" s="72"/>
      <c r="D670" s="73"/>
      <c r="E670" s="73"/>
      <c r="F670" s="140"/>
      <c r="G670" s="140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  <c r="AK670" s="73"/>
      <c r="AL670" s="73"/>
      <c r="AM670" s="73"/>
      <c r="AN670" s="73"/>
      <c r="AO670" s="73"/>
      <c r="AP670" s="73"/>
      <c r="AQ670" s="73"/>
      <c r="AR670" s="73"/>
      <c r="AS670" s="73"/>
      <c r="AT670" s="73"/>
      <c r="AU670" s="73"/>
      <c r="AV670" s="73"/>
      <c r="AW670" s="73"/>
      <c r="AX670" s="73"/>
      <c r="AY670" s="73"/>
      <c r="AZ670" s="73"/>
      <c r="BA670" s="73"/>
      <c r="BB670" s="73"/>
      <c r="BC670" s="73"/>
      <c r="BD670" s="73"/>
      <c r="BE670" s="73"/>
      <c r="BF670" s="73"/>
      <c r="BG670" s="73"/>
      <c r="BH670" s="73"/>
      <c r="BI670" s="73"/>
      <c r="BJ670" s="73"/>
      <c r="BK670" s="73"/>
      <c r="BL670" s="73"/>
      <c r="BM670" s="73"/>
      <c r="BN670" s="73"/>
      <c r="BO670" s="73"/>
      <c r="BP670" s="73"/>
      <c r="BQ670" s="73"/>
      <c r="BR670" s="73"/>
      <c r="BS670" s="73"/>
      <c r="BT670" s="73"/>
      <c r="BU670" s="73"/>
      <c r="BV670" s="73"/>
      <c r="BW670" s="73"/>
      <c r="BX670" s="73"/>
      <c r="BY670" s="73"/>
      <c r="BZ670" s="73"/>
      <c r="CA670" s="73"/>
      <c r="CB670" s="73"/>
      <c r="CC670" s="73"/>
      <c r="CD670" s="73"/>
      <c r="CE670" s="73"/>
      <c r="CF670" s="73"/>
    </row>
    <row r="671" spans="3:84" x14ac:dyDescent="0.85">
      <c r="C671" s="72"/>
      <c r="D671" s="73"/>
      <c r="E671" s="73"/>
      <c r="F671" s="140"/>
      <c r="G671" s="140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  <c r="AK671" s="73"/>
      <c r="AL671" s="73"/>
      <c r="AM671" s="73"/>
      <c r="AN671" s="73"/>
      <c r="AO671" s="73"/>
      <c r="AP671" s="73"/>
      <c r="AQ671" s="73"/>
      <c r="AR671" s="73"/>
      <c r="AS671" s="73"/>
      <c r="AT671" s="73"/>
      <c r="AU671" s="73"/>
      <c r="AV671" s="73"/>
      <c r="AW671" s="73"/>
      <c r="AX671" s="73"/>
      <c r="AY671" s="73"/>
      <c r="AZ671" s="73"/>
      <c r="BA671" s="73"/>
      <c r="BB671" s="73"/>
      <c r="BC671" s="73"/>
      <c r="BD671" s="73"/>
      <c r="BE671" s="73"/>
      <c r="BF671" s="73"/>
      <c r="BG671" s="73"/>
      <c r="BH671" s="73"/>
      <c r="BI671" s="73"/>
      <c r="BJ671" s="73"/>
      <c r="BK671" s="73"/>
      <c r="BL671" s="73"/>
      <c r="BM671" s="73"/>
      <c r="BN671" s="73"/>
      <c r="BO671" s="73"/>
      <c r="BP671" s="73"/>
      <c r="BQ671" s="73"/>
      <c r="BR671" s="73"/>
      <c r="BS671" s="73"/>
      <c r="BT671" s="73"/>
      <c r="BU671" s="73"/>
      <c r="BV671" s="73"/>
      <c r="BW671" s="73"/>
      <c r="BX671" s="73"/>
      <c r="BY671" s="73"/>
      <c r="BZ671" s="73"/>
      <c r="CA671" s="73"/>
      <c r="CB671" s="73"/>
      <c r="CC671" s="73"/>
      <c r="CD671" s="73"/>
      <c r="CE671" s="73"/>
      <c r="CF671" s="73"/>
    </row>
    <row r="672" spans="3:84" x14ac:dyDescent="0.85">
      <c r="C672" s="72"/>
      <c r="D672" s="73"/>
      <c r="E672" s="73"/>
      <c r="F672" s="140"/>
      <c r="G672" s="140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  <c r="AK672" s="73"/>
      <c r="AL672" s="73"/>
      <c r="AM672" s="73"/>
      <c r="AN672" s="73"/>
      <c r="AO672" s="73"/>
      <c r="AP672" s="73"/>
      <c r="AQ672" s="73"/>
      <c r="AR672" s="73"/>
      <c r="AS672" s="73"/>
      <c r="AT672" s="73"/>
      <c r="AU672" s="73"/>
      <c r="AV672" s="73"/>
      <c r="AW672" s="73"/>
      <c r="AX672" s="73"/>
      <c r="AY672" s="73"/>
      <c r="AZ672" s="73"/>
      <c r="BA672" s="73"/>
      <c r="BB672" s="73"/>
      <c r="BC672" s="73"/>
      <c r="BD672" s="73"/>
      <c r="BE672" s="73"/>
      <c r="BF672" s="73"/>
      <c r="BG672" s="73"/>
      <c r="BH672" s="73"/>
      <c r="BI672" s="73"/>
      <c r="BJ672" s="73"/>
      <c r="BK672" s="73"/>
      <c r="BL672" s="73"/>
      <c r="BM672" s="73"/>
      <c r="BN672" s="73"/>
      <c r="BO672" s="73"/>
      <c r="BP672" s="73"/>
      <c r="BQ672" s="73"/>
      <c r="BR672" s="73"/>
      <c r="BS672" s="73"/>
      <c r="BT672" s="73"/>
      <c r="BU672" s="73"/>
      <c r="BV672" s="73"/>
      <c r="BW672" s="73"/>
      <c r="BX672" s="73"/>
      <c r="BY672" s="73"/>
      <c r="BZ672" s="73"/>
      <c r="CA672" s="73"/>
      <c r="CB672" s="73"/>
      <c r="CC672" s="73"/>
      <c r="CD672" s="73"/>
      <c r="CE672" s="73"/>
      <c r="CF672" s="73"/>
    </row>
    <row r="673" spans="3:84" x14ac:dyDescent="0.85">
      <c r="C673" s="72"/>
      <c r="D673" s="73"/>
      <c r="E673" s="73"/>
      <c r="F673" s="140"/>
      <c r="G673" s="140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  <c r="AK673" s="73"/>
      <c r="AL673" s="73"/>
      <c r="AM673" s="73"/>
      <c r="AN673" s="73"/>
      <c r="AO673" s="73"/>
      <c r="AP673" s="73"/>
      <c r="AQ673" s="73"/>
      <c r="AR673" s="73"/>
      <c r="AS673" s="73"/>
      <c r="AT673" s="73"/>
      <c r="AU673" s="73"/>
      <c r="AV673" s="73"/>
      <c r="AW673" s="73"/>
      <c r="AX673" s="73"/>
      <c r="AY673" s="73"/>
      <c r="AZ673" s="73"/>
      <c r="BA673" s="73"/>
      <c r="BB673" s="73"/>
      <c r="BC673" s="73"/>
      <c r="BD673" s="73"/>
      <c r="BE673" s="73"/>
      <c r="BF673" s="73"/>
      <c r="BG673" s="73"/>
      <c r="BH673" s="73"/>
      <c r="BI673" s="73"/>
      <c r="BJ673" s="73"/>
      <c r="BK673" s="73"/>
      <c r="BL673" s="73"/>
      <c r="BM673" s="73"/>
      <c r="BN673" s="73"/>
      <c r="BO673" s="73"/>
      <c r="BP673" s="73"/>
      <c r="BQ673" s="73"/>
      <c r="BR673" s="73"/>
      <c r="BS673" s="73"/>
      <c r="BT673" s="73"/>
      <c r="BU673" s="73"/>
      <c r="BV673" s="73"/>
      <c r="BW673" s="73"/>
      <c r="BX673" s="73"/>
      <c r="BY673" s="73"/>
      <c r="BZ673" s="73"/>
      <c r="CA673" s="73"/>
      <c r="CB673" s="73"/>
      <c r="CC673" s="73"/>
      <c r="CD673" s="73"/>
      <c r="CE673" s="73"/>
      <c r="CF673" s="73"/>
    </row>
    <row r="674" spans="3:84" x14ac:dyDescent="0.85">
      <c r="C674" s="72"/>
      <c r="D674" s="73"/>
      <c r="E674" s="73"/>
      <c r="F674" s="140"/>
      <c r="G674" s="140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  <c r="AK674" s="73"/>
      <c r="AL674" s="73"/>
      <c r="AM674" s="73"/>
      <c r="AN674" s="73"/>
      <c r="AO674" s="73"/>
      <c r="AP674" s="73"/>
      <c r="AQ674" s="73"/>
      <c r="AR674" s="73"/>
      <c r="AS674" s="73"/>
      <c r="AT674" s="73"/>
      <c r="AU674" s="73"/>
      <c r="AV674" s="73"/>
      <c r="AW674" s="73"/>
      <c r="AX674" s="73"/>
      <c r="AY674" s="73"/>
      <c r="AZ674" s="73"/>
      <c r="BA674" s="73"/>
      <c r="BB674" s="73"/>
      <c r="BC674" s="73"/>
      <c r="BD674" s="73"/>
      <c r="BE674" s="73"/>
      <c r="BF674" s="73"/>
      <c r="BG674" s="73"/>
      <c r="BH674" s="73"/>
      <c r="BI674" s="73"/>
      <c r="BJ674" s="73"/>
      <c r="BK674" s="73"/>
      <c r="BL674" s="73"/>
      <c r="BM674" s="73"/>
      <c r="BN674" s="73"/>
      <c r="BO674" s="73"/>
      <c r="BP674" s="73"/>
      <c r="BQ674" s="73"/>
      <c r="BR674" s="73"/>
      <c r="BS674" s="73"/>
      <c r="BT674" s="73"/>
      <c r="BU674" s="73"/>
      <c r="BV674" s="73"/>
      <c r="BW674" s="73"/>
      <c r="BX674" s="73"/>
      <c r="BY674" s="73"/>
      <c r="BZ674" s="73"/>
      <c r="CA674" s="73"/>
      <c r="CB674" s="73"/>
      <c r="CC674" s="73"/>
      <c r="CD674" s="73"/>
      <c r="CE674" s="73"/>
      <c r="CF674" s="73"/>
    </row>
    <row r="675" spans="3:84" x14ac:dyDescent="0.85">
      <c r="C675" s="72"/>
      <c r="D675" s="73"/>
      <c r="E675" s="73"/>
      <c r="F675" s="140"/>
      <c r="G675" s="140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  <c r="AK675" s="73"/>
      <c r="AL675" s="73"/>
      <c r="AM675" s="73"/>
      <c r="AN675" s="73"/>
      <c r="AO675" s="73"/>
      <c r="AP675" s="73"/>
      <c r="AQ675" s="73"/>
      <c r="AR675" s="73"/>
      <c r="AS675" s="73"/>
      <c r="AT675" s="73"/>
      <c r="AU675" s="73"/>
      <c r="AV675" s="73"/>
      <c r="AW675" s="73"/>
      <c r="AX675" s="73"/>
      <c r="AY675" s="73"/>
      <c r="AZ675" s="73"/>
      <c r="BA675" s="73"/>
      <c r="BB675" s="73"/>
      <c r="BC675" s="73"/>
      <c r="BD675" s="73"/>
      <c r="BE675" s="73"/>
      <c r="BF675" s="73"/>
      <c r="BG675" s="73"/>
      <c r="BH675" s="73"/>
      <c r="BI675" s="73"/>
      <c r="BJ675" s="73"/>
      <c r="BK675" s="73"/>
      <c r="BL675" s="73"/>
      <c r="BM675" s="73"/>
      <c r="BN675" s="73"/>
      <c r="BO675" s="73"/>
      <c r="BP675" s="73"/>
      <c r="BQ675" s="73"/>
      <c r="BR675" s="73"/>
      <c r="BS675" s="73"/>
      <c r="BT675" s="73"/>
      <c r="BU675" s="73"/>
      <c r="BV675" s="73"/>
      <c r="BW675" s="73"/>
      <c r="BX675" s="73"/>
      <c r="BY675" s="73"/>
      <c r="BZ675" s="73"/>
      <c r="CA675" s="73"/>
      <c r="CB675" s="73"/>
      <c r="CC675" s="73"/>
      <c r="CD675" s="73"/>
      <c r="CE675" s="73"/>
      <c r="CF675" s="73"/>
    </row>
    <row r="676" spans="3:84" x14ac:dyDescent="0.85">
      <c r="C676" s="72"/>
      <c r="D676" s="73"/>
      <c r="E676" s="73"/>
      <c r="F676" s="140"/>
      <c r="G676" s="140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  <c r="AK676" s="73"/>
      <c r="AL676" s="73"/>
      <c r="AM676" s="73"/>
      <c r="AN676" s="73"/>
      <c r="AO676" s="73"/>
      <c r="AP676" s="73"/>
      <c r="AQ676" s="73"/>
      <c r="AR676" s="73"/>
      <c r="AS676" s="73"/>
      <c r="AT676" s="73"/>
      <c r="AU676" s="73"/>
      <c r="AV676" s="73"/>
      <c r="AW676" s="73"/>
      <c r="AX676" s="73"/>
      <c r="AY676" s="73"/>
      <c r="AZ676" s="73"/>
      <c r="BA676" s="73"/>
      <c r="BB676" s="73"/>
      <c r="BC676" s="73"/>
      <c r="BD676" s="73"/>
      <c r="BE676" s="73"/>
      <c r="BF676" s="73"/>
      <c r="BG676" s="73"/>
      <c r="BH676" s="73"/>
      <c r="BI676" s="73"/>
      <c r="BJ676" s="73"/>
      <c r="BK676" s="73"/>
      <c r="BL676" s="73"/>
      <c r="BM676" s="73"/>
      <c r="BN676" s="73"/>
      <c r="BO676" s="73"/>
      <c r="BP676" s="73"/>
      <c r="BQ676" s="73"/>
      <c r="BR676" s="73"/>
      <c r="BS676" s="73"/>
      <c r="BT676" s="73"/>
      <c r="BU676" s="73"/>
      <c r="BV676" s="73"/>
      <c r="BW676" s="73"/>
      <c r="BX676" s="73"/>
      <c r="BY676" s="73"/>
      <c r="BZ676" s="73"/>
      <c r="CA676" s="73"/>
      <c r="CB676" s="73"/>
      <c r="CC676" s="73"/>
      <c r="CD676" s="73"/>
      <c r="CE676" s="73"/>
      <c r="CF676" s="73"/>
    </row>
    <row r="677" spans="3:84" x14ac:dyDescent="0.85">
      <c r="C677" s="72"/>
      <c r="D677" s="73"/>
      <c r="E677" s="73"/>
      <c r="F677" s="140"/>
      <c r="G677" s="140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  <c r="AK677" s="73"/>
      <c r="AL677" s="73"/>
      <c r="AM677" s="73"/>
      <c r="AN677" s="73"/>
      <c r="AO677" s="73"/>
      <c r="AP677" s="73"/>
      <c r="AQ677" s="73"/>
      <c r="AR677" s="73"/>
      <c r="AS677" s="73"/>
      <c r="AT677" s="73"/>
      <c r="AU677" s="73"/>
      <c r="AV677" s="73"/>
      <c r="AW677" s="73"/>
      <c r="AX677" s="73"/>
      <c r="AY677" s="73"/>
      <c r="AZ677" s="73"/>
      <c r="BA677" s="73"/>
      <c r="BB677" s="73"/>
      <c r="BC677" s="73"/>
      <c r="BD677" s="73"/>
      <c r="BE677" s="73"/>
      <c r="BF677" s="73"/>
      <c r="BG677" s="73"/>
      <c r="BH677" s="73"/>
      <c r="BI677" s="73"/>
      <c r="BJ677" s="73"/>
      <c r="BK677" s="73"/>
      <c r="BL677" s="73"/>
      <c r="BM677" s="73"/>
      <c r="BN677" s="73"/>
      <c r="BO677" s="73"/>
      <c r="BP677" s="73"/>
      <c r="BQ677" s="73"/>
      <c r="BR677" s="73"/>
      <c r="BS677" s="73"/>
      <c r="BT677" s="73"/>
      <c r="BU677" s="73"/>
      <c r="BV677" s="73"/>
      <c r="BW677" s="73"/>
      <c r="BX677" s="73"/>
      <c r="BY677" s="73"/>
      <c r="BZ677" s="73"/>
      <c r="CA677" s="73"/>
      <c r="CB677" s="73"/>
      <c r="CC677" s="73"/>
      <c r="CD677" s="73"/>
      <c r="CE677" s="73"/>
      <c r="CF677" s="73"/>
    </row>
    <row r="678" spans="3:84" x14ac:dyDescent="0.85">
      <c r="C678" s="72"/>
      <c r="D678" s="73"/>
      <c r="E678" s="73"/>
      <c r="F678" s="140"/>
      <c r="G678" s="140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  <c r="AK678" s="73"/>
      <c r="AL678" s="73"/>
      <c r="AM678" s="73"/>
      <c r="AN678" s="73"/>
      <c r="AO678" s="73"/>
      <c r="AP678" s="73"/>
      <c r="AQ678" s="73"/>
      <c r="AR678" s="73"/>
      <c r="AS678" s="73"/>
      <c r="AT678" s="73"/>
      <c r="AU678" s="73"/>
      <c r="AV678" s="73"/>
      <c r="AW678" s="73"/>
      <c r="AX678" s="73"/>
      <c r="AY678" s="73"/>
      <c r="AZ678" s="73"/>
      <c r="BA678" s="73"/>
      <c r="BB678" s="73"/>
      <c r="BC678" s="73"/>
      <c r="BD678" s="73"/>
      <c r="BE678" s="73"/>
      <c r="BF678" s="73"/>
      <c r="BG678" s="73"/>
      <c r="BH678" s="73"/>
      <c r="BI678" s="73"/>
      <c r="BJ678" s="73"/>
      <c r="BK678" s="73"/>
      <c r="BL678" s="73"/>
      <c r="BM678" s="73"/>
      <c r="BN678" s="73"/>
      <c r="BO678" s="73"/>
      <c r="BP678" s="73"/>
      <c r="BQ678" s="73"/>
      <c r="BR678" s="73"/>
      <c r="BS678" s="73"/>
      <c r="BT678" s="73"/>
      <c r="BU678" s="73"/>
      <c r="BV678" s="73"/>
      <c r="BW678" s="73"/>
      <c r="BX678" s="73"/>
      <c r="BY678" s="73"/>
      <c r="BZ678" s="73"/>
      <c r="CA678" s="73"/>
      <c r="CB678" s="73"/>
      <c r="CC678" s="73"/>
      <c r="CD678" s="73"/>
      <c r="CE678" s="73"/>
      <c r="CF678" s="73"/>
    </row>
    <row r="679" spans="3:84" x14ac:dyDescent="0.85">
      <c r="C679" s="72"/>
      <c r="D679" s="73"/>
      <c r="E679" s="73"/>
      <c r="F679" s="140"/>
      <c r="G679" s="140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  <c r="AK679" s="73"/>
      <c r="AL679" s="73"/>
      <c r="AM679" s="73"/>
      <c r="AN679" s="73"/>
      <c r="AO679" s="73"/>
      <c r="AP679" s="73"/>
      <c r="AQ679" s="73"/>
      <c r="AR679" s="73"/>
      <c r="AS679" s="73"/>
      <c r="AT679" s="73"/>
      <c r="AU679" s="73"/>
      <c r="AV679" s="73"/>
      <c r="AW679" s="73"/>
      <c r="AX679" s="73"/>
      <c r="AY679" s="73"/>
      <c r="AZ679" s="73"/>
      <c r="BA679" s="73"/>
      <c r="BB679" s="73"/>
      <c r="BC679" s="73"/>
      <c r="BD679" s="73"/>
      <c r="BE679" s="73"/>
      <c r="BF679" s="73"/>
      <c r="BG679" s="73"/>
      <c r="BH679" s="73"/>
      <c r="BI679" s="73"/>
      <c r="BJ679" s="73"/>
      <c r="BK679" s="73"/>
      <c r="BL679" s="73"/>
      <c r="BM679" s="73"/>
      <c r="BN679" s="73"/>
      <c r="BO679" s="73"/>
      <c r="BP679" s="73"/>
      <c r="BQ679" s="73"/>
      <c r="BR679" s="73"/>
      <c r="BS679" s="73"/>
      <c r="BT679" s="73"/>
      <c r="BU679" s="73"/>
      <c r="BV679" s="73"/>
      <c r="BW679" s="73"/>
      <c r="BX679" s="73"/>
      <c r="BY679" s="73"/>
      <c r="BZ679" s="73"/>
      <c r="CA679" s="73"/>
      <c r="CB679" s="73"/>
      <c r="CC679" s="73"/>
      <c r="CD679" s="73"/>
      <c r="CE679" s="73"/>
      <c r="CF679" s="73"/>
    </row>
    <row r="680" spans="3:84" x14ac:dyDescent="0.85">
      <c r="C680" s="72"/>
      <c r="D680" s="73"/>
      <c r="E680" s="73"/>
      <c r="F680" s="140"/>
      <c r="G680" s="140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  <c r="AK680" s="73"/>
      <c r="AL680" s="73"/>
      <c r="AM680" s="73"/>
      <c r="AN680" s="73"/>
      <c r="AO680" s="73"/>
      <c r="AP680" s="73"/>
      <c r="AQ680" s="73"/>
      <c r="AR680" s="73"/>
      <c r="AS680" s="73"/>
      <c r="AT680" s="73"/>
      <c r="AU680" s="73"/>
      <c r="AV680" s="73"/>
      <c r="AW680" s="73"/>
      <c r="AX680" s="73"/>
      <c r="AY680" s="73"/>
      <c r="AZ680" s="73"/>
      <c r="BA680" s="73"/>
      <c r="BB680" s="73"/>
      <c r="BC680" s="73"/>
      <c r="BD680" s="73"/>
      <c r="BE680" s="73"/>
      <c r="BF680" s="73"/>
      <c r="BG680" s="73"/>
      <c r="BH680" s="73"/>
      <c r="BI680" s="73"/>
      <c r="BJ680" s="73"/>
      <c r="BK680" s="73"/>
      <c r="BL680" s="73"/>
      <c r="BM680" s="73"/>
      <c r="BN680" s="73"/>
      <c r="BO680" s="73"/>
      <c r="BP680" s="73"/>
      <c r="BQ680" s="73"/>
      <c r="BR680" s="73"/>
      <c r="BS680" s="73"/>
      <c r="BT680" s="73"/>
      <c r="BU680" s="73"/>
      <c r="BV680" s="73"/>
      <c r="BW680" s="73"/>
      <c r="BX680" s="73"/>
      <c r="BY680" s="73"/>
      <c r="BZ680" s="73"/>
      <c r="CA680" s="73"/>
      <c r="CB680" s="73"/>
      <c r="CC680" s="73"/>
      <c r="CD680" s="73"/>
      <c r="CE680" s="73"/>
      <c r="CF680" s="73"/>
    </row>
    <row r="681" spans="3:84" x14ac:dyDescent="0.85">
      <c r="C681" s="72"/>
      <c r="D681" s="73"/>
      <c r="E681" s="73"/>
      <c r="F681" s="140"/>
      <c r="G681" s="140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  <c r="AK681" s="73"/>
      <c r="AL681" s="73"/>
      <c r="AM681" s="73"/>
      <c r="AN681" s="73"/>
      <c r="AO681" s="73"/>
      <c r="AP681" s="73"/>
      <c r="AQ681" s="73"/>
      <c r="AR681" s="73"/>
      <c r="AS681" s="73"/>
      <c r="AT681" s="73"/>
      <c r="AU681" s="73"/>
      <c r="AV681" s="73"/>
      <c r="AW681" s="73"/>
      <c r="AX681" s="73"/>
      <c r="AY681" s="73"/>
      <c r="AZ681" s="73"/>
      <c r="BA681" s="73"/>
      <c r="BB681" s="73"/>
      <c r="BC681" s="73"/>
      <c r="BD681" s="73"/>
      <c r="BE681" s="73"/>
      <c r="BF681" s="73"/>
      <c r="BG681" s="73"/>
      <c r="BH681" s="73"/>
      <c r="BI681" s="73"/>
      <c r="BJ681" s="73"/>
      <c r="BK681" s="73"/>
      <c r="BL681" s="73"/>
      <c r="BM681" s="73"/>
      <c r="BN681" s="73"/>
      <c r="BO681" s="73"/>
      <c r="BP681" s="73"/>
      <c r="BQ681" s="73"/>
      <c r="BR681" s="73"/>
      <c r="BS681" s="73"/>
      <c r="BT681" s="73"/>
      <c r="BU681" s="73"/>
      <c r="BV681" s="73"/>
      <c r="BW681" s="73"/>
      <c r="BX681" s="73"/>
      <c r="BY681" s="73"/>
      <c r="BZ681" s="73"/>
      <c r="CA681" s="73"/>
      <c r="CB681" s="73"/>
      <c r="CC681" s="73"/>
      <c r="CD681" s="73"/>
      <c r="CE681" s="73"/>
      <c r="CF681" s="73"/>
    </row>
    <row r="682" spans="3:84" x14ac:dyDescent="0.85">
      <c r="C682" s="72"/>
      <c r="D682" s="73"/>
      <c r="E682" s="73"/>
      <c r="F682" s="140"/>
      <c r="G682" s="140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  <c r="AK682" s="73"/>
      <c r="AL682" s="73"/>
      <c r="AM682" s="73"/>
      <c r="AN682" s="73"/>
      <c r="AO682" s="73"/>
      <c r="AP682" s="73"/>
      <c r="AQ682" s="73"/>
      <c r="AR682" s="73"/>
      <c r="AS682" s="73"/>
      <c r="AT682" s="73"/>
      <c r="AU682" s="73"/>
      <c r="AV682" s="73"/>
      <c r="AW682" s="73"/>
      <c r="AX682" s="73"/>
      <c r="AY682" s="73"/>
      <c r="AZ682" s="73"/>
      <c r="BA682" s="73"/>
      <c r="BB682" s="73"/>
      <c r="BC682" s="73"/>
      <c r="BD682" s="73"/>
      <c r="BE682" s="73"/>
      <c r="BF682" s="73"/>
      <c r="BG682" s="73"/>
      <c r="BH682" s="73"/>
      <c r="BI682" s="73"/>
      <c r="BJ682" s="73"/>
      <c r="BK682" s="73"/>
      <c r="BL682" s="73"/>
      <c r="BM682" s="73"/>
      <c r="BN682" s="73"/>
      <c r="BO682" s="73"/>
      <c r="BP682" s="73"/>
      <c r="BQ682" s="73"/>
      <c r="BR682" s="73"/>
      <c r="BS682" s="73"/>
      <c r="BT682" s="73"/>
      <c r="BU682" s="73"/>
      <c r="BV682" s="73"/>
      <c r="BW682" s="73"/>
      <c r="BX682" s="73"/>
      <c r="BY682" s="73"/>
      <c r="BZ682" s="73"/>
      <c r="CA682" s="73"/>
      <c r="CB682" s="73"/>
      <c r="CC682" s="73"/>
      <c r="CD682" s="73"/>
      <c r="CE682" s="73"/>
      <c r="CF682" s="73"/>
    </row>
    <row r="683" spans="3:84" x14ac:dyDescent="0.85">
      <c r="C683" s="72"/>
      <c r="D683" s="73"/>
      <c r="E683" s="73"/>
      <c r="F683" s="140"/>
      <c r="G683" s="140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  <c r="AK683" s="73"/>
      <c r="AL683" s="73"/>
      <c r="AM683" s="73"/>
      <c r="AN683" s="73"/>
      <c r="AO683" s="73"/>
      <c r="AP683" s="73"/>
      <c r="AQ683" s="73"/>
      <c r="AR683" s="73"/>
      <c r="AS683" s="73"/>
      <c r="AT683" s="73"/>
      <c r="AU683" s="73"/>
      <c r="AV683" s="73"/>
      <c r="AW683" s="73"/>
      <c r="AX683" s="73"/>
      <c r="AY683" s="73"/>
      <c r="AZ683" s="73"/>
      <c r="BA683" s="73"/>
      <c r="BB683" s="73"/>
      <c r="BC683" s="73"/>
      <c r="BD683" s="73"/>
      <c r="BE683" s="73"/>
      <c r="BF683" s="73"/>
      <c r="BG683" s="73"/>
      <c r="BH683" s="73"/>
      <c r="BI683" s="73"/>
      <c r="BJ683" s="73"/>
      <c r="BK683" s="73"/>
      <c r="BL683" s="73"/>
      <c r="BM683" s="73"/>
      <c r="BN683" s="73"/>
      <c r="BO683" s="73"/>
      <c r="BP683" s="73"/>
      <c r="BQ683" s="73"/>
      <c r="BR683" s="73"/>
      <c r="BS683" s="73"/>
      <c r="BT683" s="73"/>
      <c r="BU683" s="73"/>
      <c r="BV683" s="73"/>
      <c r="BW683" s="73"/>
      <c r="BX683" s="73"/>
      <c r="BY683" s="73"/>
      <c r="BZ683" s="73"/>
      <c r="CA683" s="73"/>
      <c r="CB683" s="73"/>
      <c r="CC683" s="73"/>
      <c r="CD683" s="73"/>
      <c r="CE683" s="73"/>
      <c r="CF683" s="73"/>
    </row>
    <row r="684" spans="3:84" x14ac:dyDescent="0.85">
      <c r="C684" s="72"/>
      <c r="D684" s="73"/>
      <c r="E684" s="73"/>
      <c r="F684" s="140"/>
      <c r="G684" s="140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  <c r="AK684" s="73"/>
      <c r="AL684" s="73"/>
      <c r="AM684" s="73"/>
      <c r="AN684" s="73"/>
      <c r="AO684" s="73"/>
      <c r="AP684" s="73"/>
      <c r="AQ684" s="73"/>
      <c r="AR684" s="73"/>
      <c r="AS684" s="73"/>
      <c r="AT684" s="73"/>
      <c r="AU684" s="73"/>
      <c r="AV684" s="73"/>
      <c r="AW684" s="73"/>
      <c r="AX684" s="73"/>
      <c r="AY684" s="73"/>
      <c r="AZ684" s="73"/>
      <c r="BA684" s="73"/>
      <c r="BB684" s="73"/>
      <c r="BC684" s="73"/>
      <c r="BD684" s="73"/>
      <c r="BE684" s="73"/>
      <c r="BF684" s="73"/>
      <c r="BG684" s="73"/>
      <c r="BH684" s="73"/>
      <c r="BI684" s="73"/>
      <c r="BJ684" s="73"/>
      <c r="BK684" s="73"/>
      <c r="BL684" s="73"/>
      <c r="BM684" s="73"/>
      <c r="BN684" s="73"/>
      <c r="BO684" s="73"/>
      <c r="BP684" s="73"/>
      <c r="BQ684" s="73"/>
      <c r="BR684" s="73"/>
      <c r="BS684" s="73"/>
      <c r="BT684" s="73"/>
      <c r="BU684" s="73"/>
      <c r="BV684" s="73"/>
      <c r="BW684" s="73"/>
      <c r="BX684" s="73"/>
      <c r="BY684" s="73"/>
      <c r="BZ684" s="73"/>
      <c r="CA684" s="73"/>
      <c r="CB684" s="73"/>
      <c r="CC684" s="73"/>
      <c r="CD684" s="73"/>
      <c r="CE684" s="73"/>
      <c r="CF684" s="73"/>
    </row>
    <row r="685" spans="3:84" x14ac:dyDescent="0.85">
      <c r="C685" s="72"/>
      <c r="D685" s="73"/>
      <c r="E685" s="73"/>
      <c r="F685" s="140"/>
      <c r="G685" s="140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  <c r="AK685" s="73"/>
      <c r="AL685" s="73"/>
      <c r="AM685" s="73"/>
      <c r="AN685" s="73"/>
      <c r="AO685" s="73"/>
      <c r="AP685" s="73"/>
      <c r="AQ685" s="73"/>
      <c r="AR685" s="73"/>
      <c r="AS685" s="73"/>
      <c r="AT685" s="73"/>
      <c r="AU685" s="73"/>
      <c r="AV685" s="73"/>
      <c r="AW685" s="73"/>
      <c r="AX685" s="73"/>
      <c r="AY685" s="73"/>
      <c r="AZ685" s="73"/>
      <c r="BA685" s="73"/>
      <c r="BB685" s="73"/>
      <c r="BC685" s="73"/>
      <c r="BD685" s="73"/>
      <c r="BE685" s="73"/>
      <c r="BF685" s="73"/>
      <c r="BG685" s="73"/>
      <c r="BH685" s="73"/>
      <c r="BI685" s="73"/>
      <c r="BJ685" s="73"/>
      <c r="BK685" s="73"/>
      <c r="BL685" s="73"/>
      <c r="BM685" s="73"/>
      <c r="BN685" s="73"/>
      <c r="BO685" s="73"/>
      <c r="BP685" s="73"/>
      <c r="BQ685" s="73"/>
      <c r="BR685" s="73"/>
      <c r="BS685" s="73"/>
      <c r="BT685" s="73"/>
      <c r="BU685" s="73"/>
      <c r="BV685" s="73"/>
      <c r="BW685" s="73"/>
      <c r="BX685" s="73"/>
      <c r="BY685" s="73"/>
      <c r="BZ685" s="73"/>
      <c r="CA685" s="73"/>
      <c r="CB685" s="73"/>
      <c r="CC685" s="73"/>
      <c r="CD685" s="73"/>
      <c r="CE685" s="73"/>
      <c r="CF685" s="73"/>
    </row>
    <row r="686" spans="3:84" x14ac:dyDescent="0.85">
      <c r="C686" s="72"/>
      <c r="D686" s="73"/>
      <c r="E686" s="73"/>
      <c r="F686" s="140"/>
      <c r="G686" s="140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  <c r="AK686" s="73"/>
      <c r="AL686" s="73"/>
      <c r="AM686" s="73"/>
      <c r="AN686" s="73"/>
      <c r="AO686" s="73"/>
      <c r="AP686" s="73"/>
      <c r="AQ686" s="73"/>
      <c r="AR686" s="73"/>
      <c r="AS686" s="73"/>
      <c r="AT686" s="73"/>
      <c r="AU686" s="73"/>
      <c r="AV686" s="73"/>
      <c r="AW686" s="73"/>
      <c r="AX686" s="73"/>
      <c r="AY686" s="73"/>
      <c r="AZ686" s="73"/>
      <c r="BA686" s="73"/>
      <c r="BB686" s="73"/>
      <c r="BC686" s="73"/>
      <c r="BD686" s="73"/>
      <c r="BE686" s="73"/>
      <c r="BF686" s="73"/>
      <c r="BG686" s="73"/>
      <c r="BH686" s="73"/>
      <c r="BI686" s="73"/>
      <c r="BJ686" s="73"/>
      <c r="BK686" s="73"/>
      <c r="BL686" s="73"/>
      <c r="BM686" s="73"/>
      <c r="BN686" s="73"/>
      <c r="BO686" s="73"/>
      <c r="BP686" s="73"/>
      <c r="BQ686" s="73"/>
      <c r="BR686" s="73"/>
      <c r="BS686" s="73"/>
      <c r="BT686" s="73"/>
      <c r="BU686" s="73"/>
      <c r="BV686" s="73"/>
      <c r="BW686" s="73"/>
      <c r="BX686" s="73"/>
      <c r="BY686" s="73"/>
      <c r="BZ686" s="73"/>
      <c r="CA686" s="73"/>
      <c r="CB686" s="73"/>
      <c r="CC686" s="73"/>
      <c r="CD686" s="73"/>
      <c r="CE686" s="73"/>
      <c r="CF686" s="73"/>
    </row>
    <row r="687" spans="3:84" x14ac:dyDescent="0.85">
      <c r="C687" s="72"/>
      <c r="D687" s="73"/>
      <c r="E687" s="73"/>
      <c r="F687" s="140"/>
      <c r="G687" s="140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  <c r="AK687" s="73"/>
      <c r="AL687" s="73"/>
      <c r="AM687" s="73"/>
      <c r="AN687" s="73"/>
      <c r="AO687" s="73"/>
      <c r="AP687" s="73"/>
      <c r="AQ687" s="73"/>
      <c r="AR687" s="73"/>
      <c r="AS687" s="73"/>
      <c r="AT687" s="73"/>
      <c r="AU687" s="73"/>
      <c r="AV687" s="73"/>
      <c r="AW687" s="73"/>
      <c r="AX687" s="73"/>
      <c r="AY687" s="73"/>
      <c r="AZ687" s="73"/>
      <c r="BA687" s="73"/>
      <c r="BB687" s="73"/>
      <c r="BC687" s="73"/>
      <c r="BD687" s="73"/>
      <c r="BE687" s="73"/>
      <c r="BF687" s="73"/>
      <c r="BG687" s="73"/>
      <c r="BH687" s="73"/>
      <c r="BI687" s="73"/>
      <c r="BJ687" s="73"/>
      <c r="BK687" s="73"/>
      <c r="BL687" s="73"/>
      <c r="BM687" s="73"/>
      <c r="BN687" s="73"/>
      <c r="BO687" s="73"/>
      <c r="BP687" s="73"/>
      <c r="BQ687" s="73"/>
      <c r="BR687" s="73"/>
      <c r="BS687" s="73"/>
      <c r="BT687" s="73"/>
      <c r="BU687" s="73"/>
      <c r="BV687" s="73"/>
      <c r="BW687" s="73"/>
      <c r="BX687" s="73"/>
      <c r="BY687" s="73"/>
      <c r="BZ687" s="73"/>
      <c r="CA687" s="73"/>
      <c r="CB687" s="73"/>
      <c r="CC687" s="73"/>
      <c r="CD687" s="73"/>
      <c r="CE687" s="73"/>
      <c r="CF687" s="73"/>
    </row>
    <row r="688" spans="3:84" x14ac:dyDescent="0.85">
      <c r="C688" s="72"/>
      <c r="D688" s="73"/>
      <c r="E688" s="73"/>
      <c r="F688" s="140"/>
      <c r="G688" s="140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  <c r="AK688" s="73"/>
      <c r="AL688" s="73"/>
      <c r="AM688" s="73"/>
      <c r="AN688" s="73"/>
      <c r="AO688" s="73"/>
      <c r="AP688" s="73"/>
      <c r="AQ688" s="73"/>
      <c r="AR688" s="73"/>
      <c r="AS688" s="73"/>
      <c r="AT688" s="73"/>
      <c r="AU688" s="73"/>
      <c r="AV688" s="73"/>
      <c r="AW688" s="73"/>
      <c r="AX688" s="73"/>
      <c r="AY688" s="73"/>
      <c r="AZ688" s="73"/>
      <c r="BA688" s="73"/>
      <c r="BB688" s="73"/>
      <c r="BC688" s="73"/>
      <c r="BD688" s="73"/>
      <c r="BE688" s="73"/>
      <c r="BF688" s="73"/>
      <c r="BG688" s="73"/>
      <c r="BH688" s="73"/>
      <c r="BI688" s="73"/>
      <c r="BJ688" s="73"/>
      <c r="BK688" s="73"/>
      <c r="BL688" s="73"/>
      <c r="BM688" s="73"/>
      <c r="BN688" s="73"/>
      <c r="BO688" s="73"/>
      <c r="BP688" s="73"/>
      <c r="BQ688" s="73"/>
      <c r="BR688" s="73"/>
      <c r="BS688" s="73"/>
      <c r="BT688" s="73"/>
      <c r="BU688" s="73"/>
      <c r="BV688" s="73"/>
      <c r="BW688" s="73"/>
      <c r="BX688" s="73"/>
      <c r="BY688" s="73"/>
      <c r="BZ688" s="73"/>
      <c r="CA688" s="73"/>
      <c r="CB688" s="73"/>
      <c r="CC688" s="73"/>
      <c r="CD688" s="73"/>
      <c r="CE688" s="73"/>
      <c r="CF688" s="73"/>
    </row>
    <row r="689" spans="3:84" x14ac:dyDescent="0.85">
      <c r="C689" s="72"/>
      <c r="D689" s="73"/>
      <c r="E689" s="73"/>
      <c r="F689" s="140"/>
      <c r="G689" s="140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  <c r="AK689" s="73"/>
      <c r="AL689" s="73"/>
      <c r="AM689" s="73"/>
      <c r="AN689" s="73"/>
      <c r="AO689" s="73"/>
      <c r="AP689" s="73"/>
      <c r="AQ689" s="73"/>
      <c r="AR689" s="73"/>
      <c r="AS689" s="73"/>
      <c r="AT689" s="73"/>
      <c r="AU689" s="73"/>
      <c r="AV689" s="73"/>
      <c r="AW689" s="73"/>
      <c r="AX689" s="73"/>
      <c r="AY689" s="73"/>
      <c r="AZ689" s="73"/>
      <c r="BA689" s="73"/>
      <c r="BB689" s="73"/>
      <c r="BC689" s="73"/>
      <c r="BD689" s="73"/>
      <c r="BE689" s="73"/>
      <c r="BF689" s="73"/>
      <c r="BG689" s="73"/>
      <c r="BH689" s="73"/>
      <c r="BI689" s="73"/>
      <c r="BJ689" s="73"/>
      <c r="BK689" s="73"/>
      <c r="BL689" s="73"/>
      <c r="BM689" s="73"/>
      <c r="BN689" s="73"/>
      <c r="BO689" s="73"/>
      <c r="BP689" s="73"/>
      <c r="BQ689" s="73"/>
      <c r="BR689" s="73"/>
      <c r="BS689" s="73"/>
      <c r="BT689" s="73"/>
      <c r="BU689" s="73"/>
      <c r="BV689" s="73"/>
      <c r="BW689" s="73"/>
      <c r="BX689" s="73"/>
      <c r="BY689" s="73"/>
      <c r="BZ689" s="73"/>
      <c r="CA689" s="73"/>
      <c r="CB689" s="73"/>
      <c r="CC689" s="73"/>
      <c r="CD689" s="73"/>
      <c r="CE689" s="73"/>
      <c r="CF689" s="73"/>
    </row>
    <row r="690" spans="3:84" x14ac:dyDescent="0.85">
      <c r="C690" s="72"/>
      <c r="D690" s="73"/>
      <c r="E690" s="73"/>
      <c r="F690" s="140"/>
      <c r="G690" s="140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  <c r="AK690" s="73"/>
      <c r="AL690" s="73"/>
      <c r="AM690" s="73"/>
      <c r="AN690" s="73"/>
      <c r="AO690" s="73"/>
      <c r="AP690" s="73"/>
      <c r="AQ690" s="73"/>
      <c r="AR690" s="73"/>
      <c r="AS690" s="73"/>
      <c r="AT690" s="73"/>
      <c r="AU690" s="73"/>
      <c r="AV690" s="73"/>
      <c r="AW690" s="73"/>
      <c r="AX690" s="73"/>
      <c r="AY690" s="73"/>
      <c r="AZ690" s="73"/>
      <c r="BA690" s="73"/>
      <c r="BB690" s="73"/>
      <c r="BC690" s="73"/>
      <c r="BD690" s="73"/>
      <c r="BE690" s="73"/>
      <c r="BF690" s="73"/>
      <c r="BG690" s="73"/>
      <c r="BH690" s="73"/>
      <c r="BI690" s="73"/>
      <c r="BJ690" s="73"/>
      <c r="BK690" s="73"/>
      <c r="BL690" s="73"/>
      <c r="BM690" s="73"/>
      <c r="BN690" s="73"/>
      <c r="BO690" s="73"/>
      <c r="BP690" s="73"/>
      <c r="BQ690" s="73"/>
      <c r="BR690" s="73"/>
      <c r="BS690" s="73"/>
      <c r="BT690" s="73"/>
      <c r="BU690" s="73"/>
      <c r="BV690" s="73"/>
      <c r="BW690" s="73"/>
      <c r="BX690" s="73"/>
      <c r="BY690" s="73"/>
      <c r="BZ690" s="73"/>
      <c r="CA690" s="73"/>
      <c r="CB690" s="73"/>
      <c r="CC690" s="73"/>
      <c r="CD690" s="73"/>
      <c r="CE690" s="73"/>
      <c r="CF690" s="73"/>
    </row>
    <row r="691" spans="3:84" x14ac:dyDescent="0.85">
      <c r="C691" s="72"/>
      <c r="D691" s="73"/>
      <c r="E691" s="73"/>
      <c r="F691" s="140"/>
      <c r="G691" s="140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  <c r="AK691" s="73"/>
      <c r="AL691" s="73"/>
      <c r="AM691" s="73"/>
      <c r="AN691" s="73"/>
      <c r="AO691" s="73"/>
      <c r="AP691" s="73"/>
      <c r="AQ691" s="73"/>
      <c r="AR691" s="73"/>
      <c r="AS691" s="73"/>
      <c r="AT691" s="73"/>
      <c r="AU691" s="73"/>
      <c r="AV691" s="73"/>
      <c r="AW691" s="73"/>
      <c r="AX691" s="73"/>
      <c r="AY691" s="73"/>
      <c r="AZ691" s="73"/>
      <c r="BA691" s="73"/>
      <c r="BB691" s="73"/>
      <c r="BC691" s="73"/>
      <c r="BD691" s="73"/>
      <c r="BE691" s="73"/>
      <c r="BF691" s="73"/>
      <c r="BG691" s="73"/>
      <c r="BH691" s="73"/>
      <c r="BI691" s="73"/>
      <c r="BJ691" s="73"/>
      <c r="BK691" s="73"/>
      <c r="BL691" s="73"/>
      <c r="BM691" s="73"/>
      <c r="BN691" s="73"/>
      <c r="BO691" s="73"/>
      <c r="BP691" s="73"/>
      <c r="BQ691" s="73"/>
      <c r="BR691" s="73"/>
      <c r="BS691" s="73"/>
      <c r="BT691" s="73"/>
      <c r="BU691" s="73"/>
      <c r="BV691" s="73"/>
      <c r="BW691" s="73"/>
      <c r="BX691" s="73"/>
      <c r="BY691" s="73"/>
      <c r="BZ691" s="73"/>
      <c r="CA691" s="73"/>
      <c r="CB691" s="73"/>
      <c r="CC691" s="73"/>
      <c r="CD691" s="73"/>
      <c r="CE691" s="73"/>
      <c r="CF691" s="73"/>
    </row>
    <row r="692" spans="3:84" x14ac:dyDescent="0.85">
      <c r="C692" s="72"/>
      <c r="D692" s="73"/>
      <c r="E692" s="73"/>
      <c r="F692" s="140"/>
      <c r="G692" s="140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  <c r="AK692" s="73"/>
      <c r="AL692" s="73"/>
      <c r="AM692" s="73"/>
      <c r="AN692" s="73"/>
      <c r="AO692" s="73"/>
      <c r="AP692" s="73"/>
      <c r="AQ692" s="73"/>
      <c r="AR692" s="73"/>
      <c r="AS692" s="73"/>
      <c r="AT692" s="73"/>
      <c r="AU692" s="73"/>
      <c r="AV692" s="73"/>
      <c r="AW692" s="73"/>
      <c r="AX692" s="73"/>
      <c r="AY692" s="73"/>
      <c r="AZ692" s="73"/>
      <c r="BA692" s="73"/>
      <c r="BB692" s="73"/>
      <c r="BC692" s="73"/>
      <c r="BD692" s="73"/>
      <c r="BE692" s="73"/>
      <c r="BF692" s="73"/>
      <c r="BG692" s="73"/>
      <c r="BH692" s="73"/>
      <c r="BI692" s="73"/>
      <c r="BJ692" s="73"/>
      <c r="BK692" s="73"/>
      <c r="BL692" s="73"/>
      <c r="BM692" s="73"/>
      <c r="BN692" s="73"/>
      <c r="BO692" s="73"/>
      <c r="BP692" s="73"/>
      <c r="BQ692" s="73"/>
      <c r="BR692" s="73"/>
      <c r="BS692" s="73"/>
      <c r="BT692" s="73"/>
      <c r="BU692" s="73"/>
      <c r="BV692" s="73"/>
      <c r="BW692" s="73"/>
      <c r="BX692" s="73"/>
      <c r="BY692" s="73"/>
      <c r="BZ692" s="73"/>
      <c r="CA692" s="73"/>
      <c r="CB692" s="73"/>
      <c r="CC692" s="73"/>
      <c r="CD692" s="73"/>
      <c r="CE692" s="73"/>
      <c r="CF692" s="73"/>
    </row>
    <row r="693" spans="3:84" x14ac:dyDescent="0.85">
      <c r="C693" s="72"/>
      <c r="D693" s="73"/>
      <c r="E693" s="73"/>
      <c r="F693" s="140"/>
      <c r="G693" s="140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  <c r="AK693" s="73"/>
      <c r="AL693" s="73"/>
      <c r="AM693" s="73"/>
      <c r="AN693" s="73"/>
      <c r="AO693" s="73"/>
      <c r="AP693" s="73"/>
      <c r="AQ693" s="73"/>
      <c r="AR693" s="73"/>
      <c r="AS693" s="73"/>
      <c r="AT693" s="73"/>
      <c r="AU693" s="73"/>
      <c r="AV693" s="73"/>
      <c r="AW693" s="73"/>
      <c r="AX693" s="73"/>
      <c r="AY693" s="73"/>
      <c r="AZ693" s="73"/>
      <c r="BA693" s="73"/>
      <c r="BB693" s="73"/>
      <c r="BC693" s="73"/>
      <c r="BD693" s="73"/>
      <c r="BE693" s="73"/>
      <c r="BF693" s="73"/>
      <c r="BG693" s="73"/>
      <c r="BH693" s="73"/>
      <c r="BI693" s="73"/>
      <c r="BJ693" s="73"/>
      <c r="BK693" s="73"/>
      <c r="BL693" s="73"/>
      <c r="BM693" s="73"/>
      <c r="BN693" s="73"/>
      <c r="BO693" s="73"/>
      <c r="BP693" s="73"/>
      <c r="BQ693" s="73"/>
      <c r="BR693" s="73"/>
      <c r="BS693" s="73"/>
      <c r="BT693" s="73"/>
      <c r="BU693" s="73"/>
      <c r="BV693" s="73"/>
      <c r="BW693" s="73"/>
      <c r="BX693" s="73"/>
      <c r="BY693" s="73"/>
      <c r="BZ693" s="73"/>
      <c r="CA693" s="73"/>
      <c r="CB693" s="73"/>
      <c r="CC693" s="73"/>
      <c r="CD693" s="73"/>
      <c r="CE693" s="73"/>
      <c r="CF693" s="73"/>
    </row>
    <row r="694" spans="3:84" x14ac:dyDescent="0.85">
      <c r="C694" s="72"/>
      <c r="D694" s="73"/>
      <c r="E694" s="73"/>
      <c r="F694" s="140"/>
      <c r="G694" s="140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  <c r="AK694" s="73"/>
      <c r="AL694" s="73"/>
      <c r="AM694" s="73"/>
      <c r="AN694" s="73"/>
      <c r="AO694" s="73"/>
      <c r="AP694" s="73"/>
      <c r="AQ694" s="73"/>
      <c r="AR694" s="73"/>
      <c r="AS694" s="73"/>
      <c r="AT694" s="73"/>
      <c r="AU694" s="73"/>
      <c r="AV694" s="73"/>
      <c r="AW694" s="73"/>
      <c r="AX694" s="73"/>
      <c r="AY694" s="73"/>
      <c r="AZ694" s="73"/>
      <c r="BA694" s="73"/>
      <c r="BB694" s="73"/>
      <c r="BC694" s="73"/>
      <c r="BD694" s="73"/>
      <c r="BE694" s="73"/>
      <c r="BF694" s="73"/>
      <c r="BG694" s="73"/>
      <c r="BH694" s="73"/>
      <c r="BI694" s="73"/>
      <c r="BJ694" s="73"/>
      <c r="BK694" s="73"/>
      <c r="BL694" s="73"/>
      <c r="BM694" s="73"/>
      <c r="BN694" s="73"/>
      <c r="BO694" s="73"/>
      <c r="BP694" s="73"/>
      <c r="BQ694" s="73"/>
      <c r="BR694" s="73"/>
      <c r="BS694" s="73"/>
      <c r="BT694" s="73"/>
      <c r="BU694" s="73"/>
      <c r="BV694" s="73"/>
      <c r="BW694" s="73"/>
      <c r="BX694" s="73"/>
      <c r="BY694" s="73"/>
      <c r="BZ694" s="73"/>
      <c r="CA694" s="73"/>
      <c r="CB694" s="73"/>
      <c r="CC694" s="73"/>
      <c r="CD694" s="73"/>
      <c r="CE694" s="73"/>
      <c r="CF694" s="73"/>
    </row>
    <row r="695" spans="3:84" x14ac:dyDescent="0.85">
      <c r="C695" s="72"/>
      <c r="D695" s="73"/>
      <c r="E695" s="73"/>
      <c r="F695" s="140"/>
      <c r="G695" s="140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  <c r="AK695" s="73"/>
      <c r="AL695" s="73"/>
      <c r="AM695" s="73"/>
      <c r="AN695" s="73"/>
      <c r="AO695" s="73"/>
      <c r="AP695" s="73"/>
      <c r="AQ695" s="73"/>
      <c r="AR695" s="73"/>
      <c r="AS695" s="73"/>
      <c r="AT695" s="73"/>
      <c r="AU695" s="73"/>
      <c r="AV695" s="73"/>
      <c r="AW695" s="73"/>
      <c r="AX695" s="73"/>
      <c r="AY695" s="73"/>
      <c r="AZ695" s="73"/>
      <c r="BA695" s="73"/>
      <c r="BB695" s="73"/>
      <c r="BC695" s="73"/>
      <c r="BD695" s="73"/>
      <c r="BE695" s="73"/>
      <c r="BF695" s="73"/>
      <c r="BG695" s="73"/>
      <c r="BH695" s="73"/>
      <c r="BI695" s="73"/>
      <c r="BJ695" s="73"/>
      <c r="BK695" s="73"/>
      <c r="BL695" s="73"/>
      <c r="BM695" s="73"/>
      <c r="BN695" s="73"/>
      <c r="BO695" s="73"/>
      <c r="BP695" s="73"/>
      <c r="BQ695" s="73"/>
      <c r="BR695" s="73"/>
      <c r="BS695" s="73"/>
      <c r="BT695" s="73"/>
      <c r="BU695" s="73"/>
      <c r="BV695" s="73"/>
      <c r="BW695" s="73"/>
      <c r="BX695" s="73"/>
      <c r="BY695" s="73"/>
      <c r="BZ695" s="73"/>
      <c r="CA695" s="73"/>
      <c r="CB695" s="73"/>
      <c r="CC695" s="73"/>
      <c r="CD695" s="73"/>
      <c r="CE695" s="73"/>
      <c r="CF695" s="73"/>
    </row>
    <row r="696" spans="3:84" x14ac:dyDescent="0.85">
      <c r="BG696" s="73"/>
      <c r="BH696" s="73"/>
      <c r="BI696" s="73"/>
      <c r="BJ696" s="73"/>
      <c r="BK696" s="73"/>
      <c r="BL696" s="73"/>
      <c r="BM696" s="73"/>
      <c r="BN696" s="73"/>
      <c r="BO696" s="73"/>
      <c r="BP696" s="73"/>
      <c r="BQ696" s="73"/>
      <c r="BR696" s="73"/>
      <c r="BS696" s="73"/>
      <c r="BT696" s="73"/>
      <c r="BU696" s="73"/>
      <c r="BV696" s="73"/>
      <c r="BW696" s="73"/>
      <c r="BX696" s="73"/>
      <c r="BY696" s="73"/>
      <c r="BZ696" s="73"/>
      <c r="CA696" s="73"/>
      <c r="CB696" s="73"/>
      <c r="CC696" s="73"/>
      <c r="CD696" s="73"/>
      <c r="CE696" s="73"/>
      <c r="CF696" s="73"/>
    </row>
    <row r="697" spans="3:84" x14ac:dyDescent="0.85">
      <c r="BG697" s="73"/>
      <c r="BH697" s="73"/>
      <c r="BI697" s="73"/>
      <c r="BJ697" s="73"/>
      <c r="BK697" s="73"/>
      <c r="BL697" s="73"/>
      <c r="BM697" s="73"/>
      <c r="BN697" s="73"/>
      <c r="BO697" s="73"/>
      <c r="BP697" s="73"/>
      <c r="BQ697" s="73"/>
      <c r="BR697" s="73"/>
      <c r="BS697" s="73"/>
      <c r="BT697" s="73"/>
      <c r="BU697" s="73"/>
      <c r="BV697" s="73"/>
      <c r="BW697" s="73"/>
      <c r="BX697" s="73"/>
      <c r="BY697" s="73"/>
      <c r="BZ697" s="73"/>
      <c r="CA697" s="73"/>
      <c r="CB697" s="73"/>
      <c r="CC697" s="73"/>
      <c r="CD697" s="73"/>
      <c r="CE697" s="73"/>
      <c r="CF697" s="73"/>
    </row>
    <row r="698" spans="3:84" x14ac:dyDescent="0.85">
      <c r="BG698" s="73"/>
      <c r="BH698" s="73"/>
      <c r="BI698" s="73"/>
      <c r="BJ698" s="73"/>
      <c r="BK698" s="73"/>
      <c r="BL698" s="73"/>
      <c r="BM698" s="73"/>
      <c r="BN698" s="73"/>
      <c r="BO698" s="73"/>
      <c r="BP698" s="73"/>
      <c r="BQ698" s="73"/>
      <c r="BR698" s="73"/>
      <c r="BS698" s="73"/>
      <c r="BT698" s="73"/>
      <c r="BU698" s="73"/>
      <c r="BV698" s="73"/>
      <c r="BW698" s="73"/>
      <c r="BX698" s="73"/>
      <c r="BY698" s="73"/>
      <c r="BZ698" s="73"/>
      <c r="CA698" s="73"/>
      <c r="CB698" s="73"/>
      <c r="CC698" s="73"/>
      <c r="CD698" s="73"/>
      <c r="CE698" s="73"/>
      <c r="CF698" s="73"/>
    </row>
    <row r="699" spans="3:84" x14ac:dyDescent="0.85">
      <c r="BG699" s="73"/>
      <c r="BH699" s="73"/>
      <c r="BI699" s="73"/>
      <c r="BJ699" s="73"/>
      <c r="BK699" s="73"/>
      <c r="BL699" s="73"/>
      <c r="BM699" s="73"/>
      <c r="BN699" s="73"/>
      <c r="BO699" s="73"/>
      <c r="BP699" s="73"/>
      <c r="BQ699" s="73"/>
      <c r="BR699" s="73"/>
      <c r="BS699" s="73"/>
      <c r="BT699" s="73"/>
      <c r="BU699" s="73"/>
      <c r="BV699" s="73"/>
      <c r="BW699" s="73"/>
      <c r="BX699" s="73"/>
      <c r="BY699" s="73"/>
      <c r="BZ699" s="73"/>
      <c r="CA699" s="73"/>
      <c r="CB699" s="73"/>
      <c r="CC699" s="73"/>
      <c r="CD699" s="73"/>
      <c r="CE699" s="73"/>
      <c r="CF699" s="73"/>
    </row>
    <row r="700" spans="3:84" x14ac:dyDescent="0.85">
      <c r="BG700" s="73"/>
      <c r="BH700" s="73"/>
      <c r="BI700" s="73"/>
      <c r="BJ700" s="73"/>
      <c r="BK700" s="73"/>
      <c r="BL700" s="73"/>
      <c r="BM700" s="73"/>
      <c r="BN700" s="73"/>
      <c r="BO700" s="73"/>
      <c r="BP700" s="73"/>
      <c r="BQ700" s="73"/>
      <c r="BR700" s="73"/>
      <c r="BS700" s="73"/>
      <c r="BT700" s="73"/>
      <c r="BU700" s="73"/>
      <c r="BV700" s="73"/>
      <c r="BW700" s="73"/>
      <c r="BX700" s="73"/>
      <c r="BY700" s="73"/>
      <c r="BZ700" s="73"/>
      <c r="CA700" s="73"/>
      <c r="CB700" s="73"/>
      <c r="CC700" s="73"/>
      <c r="CD700" s="73"/>
      <c r="CE700" s="73"/>
      <c r="CF700" s="73"/>
    </row>
    <row r="701" spans="3:84" x14ac:dyDescent="0.85">
      <c r="BG701" s="73"/>
      <c r="BH701" s="73"/>
      <c r="BI701" s="73"/>
      <c r="BJ701" s="73"/>
      <c r="BK701" s="73"/>
      <c r="BL701" s="73"/>
      <c r="BM701" s="73"/>
      <c r="BN701" s="73"/>
      <c r="BO701" s="73"/>
      <c r="BP701" s="73"/>
      <c r="BQ701" s="73"/>
      <c r="BR701" s="73"/>
      <c r="BS701" s="73"/>
      <c r="BT701" s="73"/>
      <c r="BU701" s="73"/>
      <c r="BV701" s="73"/>
      <c r="BW701" s="73"/>
      <c r="BX701" s="73"/>
      <c r="BY701" s="73"/>
      <c r="BZ701" s="73"/>
      <c r="CA701" s="73"/>
      <c r="CB701" s="73"/>
      <c r="CC701" s="73"/>
      <c r="CD701" s="73"/>
      <c r="CE701" s="73"/>
      <c r="CF701" s="73"/>
    </row>
  </sheetData>
  <autoFilter ref="A13:CV233">
    <filterColumn colId="18">
      <filters blank="1">
        <filter val="1 961,77"/>
        <filter val="10 240,040"/>
        <filter val="10 430,84"/>
        <filter val="10 601,645"/>
        <filter val="10 805,759"/>
        <filter val="11 043,775"/>
        <filter val="12 376,32"/>
        <filter val="12 671,940"/>
        <filter val="12 818,400"/>
        <filter val="13,441"/>
        <filter val="136,928"/>
        <filter val="14 099,960"/>
        <filter val="14 445,303"/>
        <filter val="147,920"/>
        <filter val="15 000,00"/>
        <filter val="15 000,000"/>
        <filter val="157 453,891"/>
        <filter val="16 172,456"/>
        <filter val="16 440,65"/>
        <filter val="17 481,420"/>
        <filter val="185 136,46"/>
        <filter val="2 056 570,000"/>
        <filter val="2 063 566,173"/>
        <filter val="2 080,178"/>
        <filter val="2 106,166"/>
        <filter val="2 148,78"/>
        <filter val="2 479,847"/>
        <filter val="2 753,137"/>
        <filter val="21 667,521"/>
        <filter val="22 892,87"/>
        <filter val="25 000,00"/>
        <filter val="27 387,19"/>
        <filter val="27 387,192"/>
        <filter val="27 606,610"/>
        <filter val="29 447,14"/>
        <filter val="3 288,540"/>
        <filter val="3 686,908"/>
        <filter val="33 027,210"/>
        <filter val="34 368,103"/>
        <filter val="39 334,26"/>
        <filter val="43 527,12"/>
        <filter val="431 191,50"/>
        <filter val="5 020,593"/>
        <filter val="5 293,12"/>
        <filter val="5 857 850,86"/>
        <filter val="51,452"/>
        <filter val="6 150,80"/>
        <filter val="6 736 626,92"/>
        <filter val="6 996,173"/>
        <filter val="615 688,51"/>
        <filter val="631,580"/>
        <filter val="72 974,26"/>
        <filter val="8 895,94"/>
        <filter val="815,805"/>
        <filter val="9 150,742"/>
        <filter val="9 352 421,818"/>
      </filters>
    </filterColumn>
  </autoFilter>
  <customSheetViews>
    <customSheetView guid="{328C28A3-56F3-4FC1-B411-C6119BFA38FD}" scale="25" showPageBreaks="1" printArea="1" showAutoFilter="1" hiddenColumns="1" view="pageBreakPreview" topLeftCell="B4">
      <pane xSplit="3" ySplit="11" topLeftCell="BP52" activePane="bottomRight" state="frozen"/>
      <selection pane="bottomRight" activeCell="C54" sqref="C54"/>
      <rowBreaks count="3" manualBreakCount="3">
        <brk id="113" min="1" max="83" man="1"/>
        <brk id="149" min="1" max="83" man="1"/>
        <brk id="211" min="1" max="83" man="1"/>
      </rowBreaks>
      <pageMargins left="0.23622047244094491" right="0.23622047244094491" top="0.35433070866141736" bottom="0.35433070866141736" header="0.31496062992125984" footer="0.31496062992125984"/>
      <pageSetup paperSize="8" scale="10" fitToHeight="100" orientation="landscape" r:id="rId1"/>
      <autoFilter ref="A13:CU233"/>
    </customSheetView>
    <customSheetView guid="{C7896ABE-9947-4AD5-859B-70EB1506FBC5}" scale="20" showPageBreaks="1" printArea="1" showAutoFilter="1" hiddenColumns="1" view="pageBreakPreview" topLeftCell="B4">
      <pane xSplit="3" ySplit="11" topLeftCell="BB183" activePane="bottomRight" state="frozen"/>
      <selection pane="bottomRight" activeCell="BO185" sqref="BO185"/>
      <rowBreaks count="3" manualBreakCount="3">
        <brk id="113" min="1" max="83" man="1"/>
        <brk id="149" min="1" max="83" man="1"/>
        <brk id="211" min="1" max="83" man="1"/>
      </rowBreaks>
      <pageMargins left="0.23622047244094491" right="0.23622047244094491" top="0.35433070866141736" bottom="0.35433070866141736" header="0.31496062992125984" footer="0.31496062992125984"/>
      <pageSetup paperSize="8" scale="10" fitToHeight="100" orientation="landscape" r:id="rId2"/>
      <autoFilter ref="A13:CU233"/>
    </customSheetView>
    <customSheetView guid="{DC5D4245-5B9F-4E91-B698-BA6A270DB352}" scale="18" showPageBreaks="1" printArea="1" showAutoFilter="1" hiddenColumns="1" view="pageBreakPreview" topLeftCell="B4">
      <pane xSplit="3" ySplit="11" topLeftCell="BB71" activePane="bottomRight" state="frozen"/>
      <selection pane="bottomRight" activeCell="CG76" sqref="CG76"/>
      <rowBreaks count="3" manualBreakCount="3">
        <brk id="113" min="1" max="83" man="1"/>
        <brk id="149" min="1" max="83" man="1"/>
        <brk id="211" min="1" max="83" man="1"/>
      </rowBreaks>
      <pageMargins left="0.23622047244094491" right="0.23622047244094491" top="0.35433070866141736" bottom="0.35433070866141736" header="0.31496062992125984" footer="0.31496062992125984"/>
      <pageSetup paperSize="8" scale="10" fitToHeight="100" orientation="landscape" r:id="rId3"/>
      <autoFilter ref="A13:CU233"/>
    </customSheetView>
  </customSheetViews>
  <mergeCells count="68">
    <mergeCell ref="D10:D11"/>
    <mergeCell ref="E10:E11"/>
    <mergeCell ref="V10:W10"/>
    <mergeCell ref="AL10:AM10"/>
    <mergeCell ref="AF10:AG10"/>
    <mergeCell ref="Z10:AA10"/>
    <mergeCell ref="T10:U10"/>
    <mergeCell ref="CA10:CA11"/>
    <mergeCell ref="BU10:BV10"/>
    <mergeCell ref="CG6:CG11"/>
    <mergeCell ref="CL6:CL11"/>
    <mergeCell ref="CI6:CI11"/>
    <mergeCell ref="CJ6:CJ11"/>
    <mergeCell ref="CK6:CK11"/>
    <mergeCell ref="CD6:CE9"/>
    <mergeCell ref="BU8:CB9"/>
    <mergeCell ref="CE10:CE11"/>
    <mergeCell ref="BZ10:BZ11"/>
    <mergeCell ref="CC10:CC11"/>
    <mergeCell ref="A1:CG5"/>
    <mergeCell ref="C6:C11"/>
    <mergeCell ref="D6:E9"/>
    <mergeCell ref="N10:O10"/>
    <mergeCell ref="P10:Q10"/>
    <mergeCell ref="B6:B11"/>
    <mergeCell ref="CD10:CD11"/>
    <mergeCell ref="H6:CB7"/>
    <mergeCell ref="BL10:BM10"/>
    <mergeCell ref="CF6:CF11"/>
    <mergeCell ref="CB10:CB11"/>
    <mergeCell ref="BW10:BX10"/>
    <mergeCell ref="BY10:BY11"/>
    <mergeCell ref="AB10:AC10"/>
    <mergeCell ref="AZ10:BA10"/>
    <mergeCell ref="AX10:AY10"/>
    <mergeCell ref="X8:AC9"/>
    <mergeCell ref="X10:Y10"/>
    <mergeCell ref="AN10:AO10"/>
    <mergeCell ref="AJ8:AO9"/>
    <mergeCell ref="AJ10:AK10"/>
    <mergeCell ref="F8:K9"/>
    <mergeCell ref="F10:G10"/>
    <mergeCell ref="L8:Q9"/>
    <mergeCell ref="L10:M10"/>
    <mergeCell ref="H10:I10"/>
    <mergeCell ref="J10:K10"/>
    <mergeCell ref="BH10:BI10"/>
    <mergeCell ref="BB8:BG9"/>
    <mergeCell ref="AP10:AQ10"/>
    <mergeCell ref="AV10:AW10"/>
    <mergeCell ref="AT10:AU10"/>
    <mergeCell ref="AR10:AS10"/>
    <mergeCell ref="BO8:BT9"/>
    <mergeCell ref="BO10:BP10"/>
    <mergeCell ref="BS10:BT10"/>
    <mergeCell ref="BQ10:BR10"/>
    <mergeCell ref="R8:W9"/>
    <mergeCell ref="R10:S10"/>
    <mergeCell ref="AP8:AU9"/>
    <mergeCell ref="AH10:AI10"/>
    <mergeCell ref="AD8:AI9"/>
    <mergeCell ref="AD10:AE10"/>
    <mergeCell ref="BJ10:BK10"/>
    <mergeCell ref="BF10:BG10"/>
    <mergeCell ref="BD10:BE10"/>
    <mergeCell ref="AV8:BA9"/>
    <mergeCell ref="BB10:BC10"/>
    <mergeCell ref="BH8:BN9"/>
  </mergeCells>
  <phoneticPr fontId="13" type="noConversion"/>
  <pageMargins left="0.23622047244094491" right="0.23622047244094491" top="0.35433070866141736" bottom="0.35433070866141736" header="0.31496062992125984" footer="0.31496062992125984"/>
  <pageSetup paperSize="8" scale="10" fitToHeight="100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укрупненно</vt:lpstr>
      <vt:lpstr>укрупненно!Заголовки_для_печати</vt:lpstr>
      <vt:lpstr>укрупненно!Область_печати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kapital11</dc:creator>
  <cp:lastModifiedBy>Александр</cp:lastModifiedBy>
  <cp:lastPrinted>2018-05-15T13:15:47Z</cp:lastPrinted>
  <dcterms:created xsi:type="dcterms:W3CDTF">2017-07-12T09:45:20Z</dcterms:created>
  <dcterms:modified xsi:type="dcterms:W3CDTF">2018-05-20T17:31:46Z</dcterms:modified>
</cp:coreProperties>
</file>